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R.SIGE\file\data\UECIJG\"/>
    </mc:Choice>
  </mc:AlternateContent>
  <xr:revisionPtr revIDLastSave="0" documentId="13_ncr:1_{399D57F4-3142-40B3-B472-C5497E2C474D}" xr6:coauthVersionLast="47" xr6:coauthVersionMax="47" xr10:uidLastSave="{00000000-0000-0000-0000-000000000000}"/>
  <bookViews>
    <workbookView xWindow="-103" yWindow="-103" windowWidth="26537" windowHeight="15943" tabRatio="768" activeTab="6" xr2:uid="{00000000-000D-0000-FFFF-FFFF00000000}"/>
  </bookViews>
  <sheets>
    <sheet name="Anexo" sheetId="9" r:id="rId1"/>
    <sheet name="Datos" sheetId="11" r:id="rId2"/>
    <sheet name="WebMap" sheetId="15" r:id="rId3"/>
    <sheet name="Procedimiento" sheetId="12" r:id="rId4"/>
    <sheet name="Estructura" sheetId="3" r:id="rId5"/>
    <sheet name="RasterNetCDF" sheetId="8" r:id="rId6"/>
    <sheet name="CapasGeograficas" sheetId="1" r:id="rId7"/>
    <sheet name="Tablas" sheetId="6" r:id="rId8"/>
    <sheet name="CRS" sheetId="2" r:id="rId9"/>
    <sheet name="Setup" sheetId="4" r:id="rId10"/>
    <sheet name="FlowChart" sheetId="10" r:id="rId11"/>
    <sheet name="RequerimientoSIGUE" sheetId="14" r:id="rId12"/>
    <sheet name="ConclusionesRecomendaciones" sheetId="13" r:id="rId13"/>
  </sheets>
  <definedNames>
    <definedName name="_xlnm._FilterDatabase" localSheetId="4" hidden="1">Estructura!$B$3:$H$133</definedName>
    <definedName name="ah_2013">CapasGeograficas!$C$1519</definedName>
    <definedName name="ana_br_discharge">Tablas!$C$315</definedName>
    <definedName name="ana_br_level">Tablas!$C$328</definedName>
    <definedName name="ana_br_precipitation">Tablas!$C$302</definedName>
    <definedName name="ana_estaciones_discharge_level">CapasGeograficas!$C$178</definedName>
    <definedName name="ana_estaciones_discharge_year_month_mean">CapasGeograficas!$C$1263</definedName>
    <definedName name="ana_estaciones_level_year_month_mean">CapasGeograficas!$C$1288</definedName>
    <definedName name="ana_estaciones_precipitacion">CapasGeograficas!$C$154</definedName>
    <definedName name="ana_estaciones_precipitation_year_month_sum">CapasGeograficas!$C$1239</definedName>
    <definedName name="camels_br_catchments">CapasGeograficas!$C$420</definedName>
    <definedName name="camels_br_catchments_geology">CapasGeograficas!$C$791</definedName>
    <definedName name="camels_br_catchments_human_intervention">CapasGeograficas!$C$813</definedName>
    <definedName name="camels_br_catchments_hydrology">CapasGeograficas!$C$832</definedName>
    <definedName name="camels_br_catchments_land_cover">CapasGeograficas!$C$859</definedName>
    <definedName name="camels_br_catchments_soil">CapasGeograficas!$C$885</definedName>
    <definedName name="camels_br_catchments_topography">CapasGeograficas!$C$907</definedName>
    <definedName name="camels_br_climate">Tablas!$C$14</definedName>
    <definedName name="camels_br_evapotransp_gleam">Tablas!$C$116</definedName>
    <definedName name="camels_br_evapotransp_mgb">Tablas!$C$129</definedName>
    <definedName name="camels_br_geology">Tablas!$C$194</definedName>
    <definedName name="camels_br_human_intervention">Tablas!$C$208</definedName>
    <definedName name="camels_br_hydrology">Tablas!$C$219</definedName>
    <definedName name="camels_br_land_cover">Tablas!$C$237</definedName>
    <definedName name="camels_br_location">Tablas!$C$255</definedName>
    <definedName name="camels_br_location_gauges">CapasGeograficas!$C$443</definedName>
    <definedName name="camels_br_location_gauges_climate">CapasGeograficas!$C$471</definedName>
    <definedName name="camels_br_location_gauges_evapotransp_gleam_year_month_sum">CapasGeograficas!$C$1057</definedName>
    <definedName name="camels_br_location_gauges_evapotransp_gleam_year_sum">CapasGeograficas!$C$503</definedName>
    <definedName name="camels_br_location_gauges_evapotransp_mgb_year_month_sum">CapasGeograficas!$C$1083</definedName>
    <definedName name="camels_br_location_gauges_evapotransp_mgb_year_sum">CapasGeograficas!$C$527</definedName>
    <definedName name="camels_br_location_gauges_potential_evapotransp_gleam_year_month_sum">CapasGeograficas!$C$1109</definedName>
    <definedName name="camels_br_location_gauges_potential_evapotransp_gleam_year_sum">CapasGeograficas!$C$551</definedName>
    <definedName name="camels_br_location_gauges_precipitation_chirps_year_month_sum">CapasGeograficas!$C$1005</definedName>
    <definedName name="camels_br_location_gauges_precipitation_chirps_year_sum">CapasGeograficas!$C$575</definedName>
    <definedName name="camels_br_location_gauges_precipitation_cpc_year_month_sum">CapasGeograficas!$C$1213</definedName>
    <definedName name="camels_br_location_gauges_precipitation_cpc_year_sum">CapasGeograficas!$C$623</definedName>
    <definedName name="camels_br_location_gauges_precipitation_mswep_year_month_sum">CapasGeograficas!$C$1031</definedName>
    <definedName name="camels_br_location_gauges_precipitation_mswep_year_sum">CapasGeograficas!$C$599</definedName>
    <definedName name="camels_br_location_gauges_simulated_streamflow_year_mean">CapasGeograficas!$C$647</definedName>
    <definedName name="camels_br_location_gauges_simulated_streamflow_year_month_mean">CapasGeograficas!$C$979</definedName>
    <definedName name="camels_br_location_gauges_streamflow_m3s_year_mean">CapasGeograficas!$C$671</definedName>
    <definedName name="camels_br_location_gauges_streamflow_m3s_year_month_mean">CapasGeograficas!$C$927</definedName>
    <definedName name="camels_br_location_gauges_streamflow_mm_year_mean">CapasGeograficas!$C$695</definedName>
    <definedName name="camels_br_location_gauges_streamflow_mm_year_month_mean">CapasGeograficas!$C$953</definedName>
    <definedName name="camels_br_location_gauges_temperature_max_year_mean">CapasGeograficas!$C$719</definedName>
    <definedName name="camels_br_location_gauges_temperature_max_year_month_mean">CapasGeograficas!$C$1187</definedName>
    <definedName name="camels_br_location_gauges_temperature_mean_year_mean">CapasGeograficas!$C$743</definedName>
    <definedName name="camels_br_location_gauges_temperature_mean_year_month_mean">CapasGeograficas!$C$1161</definedName>
    <definedName name="camels_br_location_gauges_temperature_min_year_mean">CapasGeograficas!$C$767</definedName>
    <definedName name="camels_br_location_gauges_temperature_min_year_month_mean">CapasGeograficas!$C$1135</definedName>
    <definedName name="camels_br_potential_evapotransp_gleam">Tablas!$C$142</definedName>
    <definedName name="camels_br_precipitation_chirps">Tablas!$C$77</definedName>
    <definedName name="camels_br_precipitation_cpc">Tablas!$C$103</definedName>
    <definedName name="camels_br_precipitation_mswep">Tablas!$C$90</definedName>
    <definedName name="camels_br_quality_check">Tablas!$C$269</definedName>
    <definedName name="camels_br_simulated_streamflow">Tablas!$C$64</definedName>
    <definedName name="camels_br_soil">Tablas!$C$278</definedName>
    <definedName name="camels_br_streamflow_m3s">Tablas!$C$34</definedName>
    <definedName name="camels_br_streamflow_mm">Tablas!$C$49</definedName>
    <definedName name="camels_br_temperature_max">Tablas!$C$181</definedName>
    <definedName name="camels_br_temperature_mean">Tablas!$C$168</definedName>
    <definedName name="camels_br_temperature_min">Tablas!$C$155</definedName>
    <definedName name="camels_br_topography">Tablas!$C$291</definedName>
    <definedName name="car_co_records">Tablas!$C$341</definedName>
    <definedName name="car_estaciones">CapasGeograficas!$C$1340</definedName>
    <definedName name="CNE_IDEAM" localSheetId="7">Tablas!$C$5</definedName>
    <definedName name="CNE_IDEAM">CapasGeograficas!$C$6</definedName>
    <definedName name="eaab_sih_monthly_records">Tablas!$C$354</definedName>
    <definedName name="eab_aduccion">CapasGeograficas!$C$373</definedName>
    <definedName name="eab_sih_estaciones">CapasGeograficas!$C$1427</definedName>
    <definedName name="ERA5_single_monthly_025dd_world_e_mm.nc" localSheetId="2">WebMap!#REF!</definedName>
    <definedName name="ERA5_single_monthly_025dd_world_e_mm.nc">RasterNetCDF!$C$93</definedName>
    <definedName name="ERA5_single_monthly_025dd_world_p71.nc" localSheetId="2">WebMap!#REF!</definedName>
    <definedName name="ERA5_single_monthly_025dd_world_p71.nc">RasterNetCDF!$C$122</definedName>
    <definedName name="ERA5_single_monthly_025dd_world_p72.nc" localSheetId="2">WebMap!#REF!</definedName>
    <definedName name="ERA5_single_monthly_025dd_world_p72.nc">RasterNetCDF!$C$151</definedName>
    <definedName name="ERA5_single_monthly_025dd_world_ro_mm.nc" localSheetId="2">WebMap!#REF!</definedName>
    <definedName name="ERA5_single_monthly_025dd_world_ro_mm.nc">RasterNetCDF!$C$180</definedName>
    <definedName name="ERA5_single_monthly_025dd_world_sp.nc" localSheetId="2">WebMap!#REF!</definedName>
    <definedName name="ERA5_single_monthly_025dd_world_sp.nc">RasterNetCDF!$C$209</definedName>
    <definedName name="ERA5_single_monthly_025dd_world_t2m_C.nc" localSheetId="2">WebMap!#REF!</definedName>
    <definedName name="ERA5_single_monthly_025dd_world_t2m_C.nc">RasterNetCDF!$C$238</definedName>
    <definedName name="ERA5_single_monthly_025dd_world_tcwv.nc" localSheetId="2">WebMap!#REF!</definedName>
    <definedName name="ERA5_single_monthly_025dd_world_tcwv.nc">RasterNetCDF!$C$267</definedName>
    <definedName name="ERA5_single_monthly_025dd_world_tp_mm.nc" localSheetId="2">WebMap!#REF!</definedName>
    <definedName name="ERA5_single_monthly_025dd_world_tp_mm.nc">RasterNetCDF!$C$296</definedName>
    <definedName name="ERA5_single_monthly_025dd_world_tsr.nc" localSheetId="2">WebMap!#REF!</definedName>
    <definedName name="ERA5_single_monthly_025dd_world_tsr.nc">RasterNetCDF!$C$325</definedName>
    <definedName name="ERA5_single_monthly_025dd_world_uv10.nc" localSheetId="2">WebMap!#REF!</definedName>
    <definedName name="ERA5_single_monthly_025dd_world_uv10.nc">RasterNetCDF!$C$37</definedName>
    <definedName name="ERA5_single_monthly_025dd_world_uv100.nc" localSheetId="2">WebMap!#REF!</definedName>
    <definedName name="ERA5_single_monthly_025dd_world_uv100.nc">RasterNetCDF!$C$65</definedName>
    <definedName name="esri_world_countries_generalized">CapasGeograficas!$C$1564</definedName>
    <definedName name="hdg_Cuenca">CapasGeograficas!$C$240</definedName>
    <definedName name="hdg_CuerpoAgua">CapasGeograficas!$C$309</definedName>
    <definedName name="hdg_Drenaje">CapasGeograficas!$C$373</definedName>
    <definedName name="hdg_estaciones">CapasGeograficas!$C$1390</definedName>
    <definedName name="hdg_SubCuenca">CapasGeograficas!$C$265</definedName>
    <definedName name="hdg_SubZonaHidro">CapasGeograficas!$C$286</definedName>
    <definedName name="hybas_lake_sa_lev04_v1c_pseudo">CapasGeograficas!$C$1539</definedName>
    <definedName name="hybas_lake_sa_lev06_v1c_deforestacion">CapasGeograficas!$C$1586</definedName>
    <definedName name="hybas_lake_sa_lev0N_v1c">CapasGeograficas!$C$118</definedName>
    <definedName name="HydroRIVERS_v10_sa">CapasGeograficas!$C$207</definedName>
    <definedName name="pnn_parques_nacional_natural_colombia">CapasGeograficas!$C$1312</definedName>
    <definedName name="_xlnm.Print_Area" localSheetId="0">Anexo!$B$2:$B$7</definedName>
    <definedName name="_xlnm.Print_Area" localSheetId="6">CapasGeograficas!$B$2:$F$1991</definedName>
    <definedName name="_xlnm.Print_Area" localSheetId="12">ConclusionesRecomendaciones!$B$2:$B$18</definedName>
    <definedName name="_xlnm.Print_Area" localSheetId="8">CRS!$B$2:$E$6</definedName>
    <definedName name="_xlnm.Print_Area" localSheetId="1">Datos!$B$1:$C$17</definedName>
    <definedName name="_xlnm.Print_Area" localSheetId="4">Estructura!$B$1:$H$133</definedName>
    <definedName name="_xlnm.Print_Area" localSheetId="10">FlowChart!$B$2:$B$101</definedName>
    <definedName name="_xlnm.Print_Area" localSheetId="3">Procedimiento!$B$2:$C$39</definedName>
    <definedName name="_xlnm.Print_Area" localSheetId="5">RasterNetCDF!$B$2:$C$489</definedName>
    <definedName name="_xlnm.Print_Area" localSheetId="11">RequerimientoSIGUE!$B$2:$D$24</definedName>
    <definedName name="_xlnm.Print_Area" localSheetId="9">Setup!$B$2:$E$9</definedName>
    <definedName name="_xlnm.Print_Area" localSheetId="7">Tablas!$B$2:$G$623</definedName>
    <definedName name="_xlnm.Print_Area" localSheetId="2">WebMap!$B$2:$C$323</definedName>
    <definedName name="_xlnm.Print_Titles" localSheetId="1">Datos!$7:$7</definedName>
    <definedName name="_xlnm.Print_Titles" localSheetId="4">Estructura!$1:$3</definedName>
    <definedName name="sa_con_3s.tif" localSheetId="2">WebMap!#REF!</definedName>
    <definedName name="sa_con_3s.tif">RasterNetCDF!$C$8</definedName>
    <definedName name="szh_2013">CapasGeograficas!$C$1473</definedName>
    <definedName name="uecijg_amazonas_indice_sequia">CapasGeograficas!$C$1956</definedName>
    <definedName name="uecijg_amazonas_riosppal_lev04_pseudo">CapasGeograficas!$C$1931</definedName>
    <definedName name="uecijg_awb_amazonas_all_lines">CapasGeograficas!$C$1804</definedName>
    <definedName name="uecijg_awb_amazonas_all_zonal">Tablas!$C$375</definedName>
    <definedName name="uecijg_awb_amazonas_subbasin_l4">CapasGeograficas!$C$1824</definedName>
    <definedName name="uecijg_awb_amazonas_subbasin_l4_line">CapasGeograficas!$C$1844</definedName>
    <definedName name="uecijg_awb_amazonas_subbasin_l4_zonal">Tablas!$C$492</definedName>
    <definedName name="uecijg_awb_amazonas_subbasin_l6">CapasGeograficas!$C$1863</definedName>
    <definedName name="uecijg_awb_amazonas_subbasin_l6_zonal">Tablas!$C$559</definedName>
    <definedName name="uecijg_awb_chingaza">Tablas!$C$453</definedName>
    <definedName name="uecijg_awb_chingaza_ze">CapasGeograficas!$C$1768</definedName>
    <definedName name="uecijg_awb_chingaza_ze_line">CapasGeograficas!$C$1787</definedName>
    <definedName name="uecijg_coberturas">CapasGeograficas!$C$1624</definedName>
    <definedName name="uecijg_coberturas_subbasin_l6">CapasGeograficas!$C$1901</definedName>
    <definedName name="uecijg_deforestacion_sentinel_l4_zonal">Tablas!$C$600</definedName>
    <definedName name="UECIJG_DivQr.nc">RasterNetCDF!$C$410</definedName>
    <definedName name="uecijg_hidrologia_amazonas_era5">CapasGeograficas!$C$1693</definedName>
    <definedName name="UECIJG_IVTGlobal.nc">RasterNetCDF!$C$382</definedName>
    <definedName name="UECIJG_IVTuvGlobal.nc">RasterNetCDF!$C$354</definedName>
    <definedName name="UECIJG_SPEI3.nc">RasterNetCDF!$C$466</definedName>
    <definedName name="UECIJG_SPI3.nc">RasterNetCDF!$C$438</definedName>
    <definedName name="uecijg_zona_estudio_2_chingaza">CapasGeograficas!$C$1674</definedName>
    <definedName name="zh_2013">CapasGeograficas!$C$1497</definedName>
    <definedName name="ZonaEstudio1">CapasGeograficas!$C$45</definedName>
    <definedName name="ZonaEstudio2">CapasGeograficas!$C$64</definedName>
    <definedName name="ZonaEstudio2FishNet025d">CapasGeograficas!$C$83</definedName>
    <definedName name="ZonaEstudio2FishNet025dLabel">CapasGeograficas!$C$100</definedName>
    <definedName name="ZonaEstudio2FishNet025dLabelT">Tablas!$C$5</definedName>
    <definedName name="ZonaEstudio2FishNet025dLabelTable">Tablas!$C$5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471" i="8" l="1"/>
  <c r="B443" i="8"/>
  <c r="D131" i="3"/>
  <c r="D130" i="3"/>
  <c r="H78" i="3"/>
  <c r="F78" i="3"/>
  <c r="D78" i="3"/>
  <c r="C78" i="3"/>
  <c r="G77" i="3"/>
  <c r="H77" i="3"/>
  <c r="F77" i="3"/>
  <c r="D77" i="3"/>
  <c r="C77" i="3"/>
  <c r="D112" i="3"/>
  <c r="H76" i="3"/>
  <c r="F76" i="3"/>
  <c r="D76" i="3"/>
  <c r="C76" i="3"/>
  <c r="H75" i="3"/>
  <c r="F75" i="3"/>
  <c r="D75" i="3"/>
  <c r="C75" i="3"/>
  <c r="H74" i="3"/>
  <c r="F74" i="3"/>
  <c r="D74" i="3"/>
  <c r="C74" i="3"/>
  <c r="H73" i="3"/>
  <c r="F73" i="3"/>
  <c r="D73" i="3"/>
  <c r="C73" i="3"/>
  <c r="H72" i="3"/>
  <c r="F72" i="3"/>
  <c r="D72" i="3"/>
  <c r="C72" i="3"/>
  <c r="H71" i="3"/>
  <c r="F71" i="3"/>
  <c r="D71" i="3"/>
  <c r="C71" i="3"/>
  <c r="H70" i="3"/>
  <c r="F70" i="3"/>
  <c r="D70" i="3"/>
  <c r="C70" i="3"/>
  <c r="D111" i="3"/>
  <c r="D110" i="3" l="1"/>
  <c r="D109" i="3" l="1"/>
  <c r="G127" i="3"/>
  <c r="G129" i="3"/>
  <c r="G128" i="3"/>
  <c r="G126" i="3"/>
  <c r="D129" i="3"/>
  <c r="D128" i="3"/>
  <c r="D127" i="3"/>
  <c r="D108" i="3"/>
  <c r="B415" i="8"/>
  <c r="B387" i="8"/>
  <c r="B359" i="8"/>
  <c r="B299" i="15"/>
  <c r="B247" i="15"/>
  <c r="B273" i="15"/>
  <c r="B221" i="15"/>
  <c r="B196" i="15"/>
  <c r="B171" i="15"/>
  <c r="B145" i="15"/>
  <c r="B120" i="15"/>
  <c r="B94" i="15"/>
  <c r="B68" i="15"/>
  <c r="B43" i="15"/>
  <c r="B18" i="15"/>
  <c r="E126" i="3"/>
  <c r="D126" i="3"/>
  <c r="E125" i="3"/>
  <c r="D125" i="3"/>
  <c r="E124" i="3"/>
  <c r="D124" i="3"/>
  <c r="E123" i="3"/>
  <c r="D123" i="3"/>
  <c r="E122" i="3"/>
  <c r="D122" i="3"/>
  <c r="E121" i="3"/>
  <c r="D121" i="3"/>
  <c r="E120" i="3"/>
  <c r="D120" i="3"/>
  <c r="G125" i="3"/>
  <c r="G124" i="3"/>
  <c r="G123" i="3"/>
  <c r="G122" i="3"/>
  <c r="G121" i="3"/>
  <c r="G120" i="3"/>
  <c r="E119" i="3"/>
  <c r="D119" i="3"/>
  <c r="G119" i="3"/>
  <c r="E118" i="3"/>
  <c r="D118" i="3"/>
  <c r="G116" i="3"/>
  <c r="G117" i="3"/>
  <c r="G118" i="3"/>
  <c r="E117" i="3"/>
  <c r="D117" i="3"/>
  <c r="B114" i="3"/>
  <c r="E116" i="3"/>
  <c r="D116" i="3"/>
  <c r="B331" i="8"/>
  <c r="B302" i="8"/>
  <c r="B273" i="8"/>
  <c r="B244" i="8"/>
  <c r="B215" i="8"/>
  <c r="B186" i="8"/>
  <c r="B157" i="8"/>
  <c r="B128" i="8"/>
  <c r="B99" i="8"/>
  <c r="B70" i="8"/>
  <c r="B16" i="8"/>
  <c r="B42" i="8"/>
  <c r="H69" i="3" l="1"/>
  <c r="F69" i="3"/>
  <c r="E69" i="3"/>
  <c r="D69" i="3"/>
  <c r="C69" i="3"/>
  <c r="H68" i="3"/>
  <c r="F68" i="3"/>
  <c r="E68" i="3"/>
  <c r="D68" i="3"/>
  <c r="C68" i="3"/>
  <c r="H67" i="3"/>
  <c r="F67" i="3"/>
  <c r="E67" i="3"/>
  <c r="D67" i="3"/>
  <c r="C67" i="3"/>
  <c r="H66" i="3"/>
  <c r="F66" i="3"/>
  <c r="E66" i="3"/>
  <c r="D66" i="3"/>
  <c r="C66" i="3"/>
  <c r="E107" i="3"/>
  <c r="E65" i="3"/>
  <c r="E82" i="3"/>
  <c r="D107" i="3"/>
  <c r="H65" i="3"/>
  <c r="F65" i="3"/>
  <c r="D65" i="3"/>
  <c r="C65" i="3"/>
  <c r="H64" i="3"/>
  <c r="F64" i="3"/>
  <c r="E64" i="3"/>
  <c r="D64" i="3"/>
  <c r="C64" i="3"/>
  <c r="H63" i="3"/>
  <c r="F63" i="3"/>
  <c r="E63" i="3"/>
  <c r="D63" i="3"/>
  <c r="C63" i="3"/>
  <c r="H62" i="3"/>
  <c r="F62" i="3"/>
  <c r="E62" i="3"/>
  <c r="D62" i="3"/>
  <c r="C62" i="3"/>
  <c r="H61" i="3"/>
  <c r="F61" i="3"/>
  <c r="E61" i="3"/>
  <c r="D61" i="3"/>
  <c r="C61" i="3"/>
  <c r="H60" i="3"/>
  <c r="F60" i="3"/>
  <c r="D60" i="3"/>
  <c r="C60" i="3"/>
  <c r="H59" i="3"/>
  <c r="F59" i="3"/>
  <c r="D59" i="3"/>
  <c r="C59" i="3"/>
  <c r="D106" i="3"/>
  <c r="H58" i="3"/>
  <c r="F58" i="3"/>
  <c r="D58" i="3"/>
  <c r="C58" i="3"/>
  <c r="H57" i="3"/>
  <c r="F57" i="3"/>
  <c r="D57" i="3"/>
  <c r="C57" i="3"/>
  <c r="F53" i="3" l="1"/>
  <c r="F34" i="3"/>
  <c r="H54" i="3"/>
  <c r="F54" i="3"/>
  <c r="D54" i="3"/>
  <c r="C54" i="3"/>
  <c r="H49" i="3"/>
  <c r="F49" i="3"/>
  <c r="D49" i="3"/>
  <c r="C49" i="3"/>
  <c r="G15" i="3"/>
  <c r="G2" i="3" s="1"/>
  <c r="G1" i="3" s="1"/>
  <c r="H14" i="3"/>
  <c r="F14" i="3"/>
  <c r="D14" i="3"/>
  <c r="C14" i="3"/>
  <c r="H13" i="3"/>
  <c r="F13" i="3"/>
  <c r="D13" i="3"/>
  <c r="C13" i="3"/>
  <c r="D105" i="3"/>
  <c r="H11" i="3"/>
  <c r="F11" i="3"/>
  <c r="D11" i="3"/>
  <c r="C11" i="3"/>
  <c r="H56" i="3"/>
  <c r="F56" i="3"/>
  <c r="D56" i="3"/>
  <c r="C56" i="3"/>
  <c r="D104" i="3"/>
  <c r="E2" i="3" l="1"/>
  <c r="D103" i="3"/>
  <c r="B80" i="3" l="1"/>
  <c r="D115" i="3"/>
  <c r="B4" i="3"/>
  <c r="H12" i="3"/>
  <c r="F12" i="3"/>
  <c r="D12" i="3"/>
  <c r="C12" i="3"/>
  <c r="H55" i="3" l="1"/>
  <c r="F55" i="3"/>
  <c r="D55" i="3"/>
  <c r="C55" i="3"/>
  <c r="H53" i="3"/>
  <c r="D53" i="3"/>
  <c r="C53" i="3"/>
  <c r="H52" i="3"/>
  <c r="F52" i="3"/>
  <c r="D52" i="3"/>
  <c r="C52" i="3"/>
  <c r="H51" i="3"/>
  <c r="F51" i="3"/>
  <c r="D51" i="3"/>
  <c r="C51" i="3"/>
  <c r="H50" i="3"/>
  <c r="F50" i="3"/>
  <c r="D50" i="3"/>
  <c r="C50" i="3"/>
  <c r="H48" i="3"/>
  <c r="F48" i="3"/>
  <c r="D48" i="3"/>
  <c r="C48" i="3"/>
  <c r="H47" i="3"/>
  <c r="F47" i="3"/>
  <c r="D47" i="3"/>
  <c r="C47" i="3"/>
  <c r="H46" i="3"/>
  <c r="F46" i="3"/>
  <c r="D46" i="3"/>
  <c r="C46" i="3"/>
  <c r="H45" i="3"/>
  <c r="F45" i="3"/>
  <c r="D45" i="3"/>
  <c r="C45" i="3"/>
  <c r="H44" i="3"/>
  <c r="F44" i="3"/>
  <c r="D44" i="3"/>
  <c r="C44" i="3"/>
  <c r="H43" i="3"/>
  <c r="F43" i="3"/>
  <c r="D43" i="3"/>
  <c r="C43" i="3"/>
  <c r="H42" i="3"/>
  <c r="F42" i="3"/>
  <c r="D42" i="3"/>
  <c r="C42" i="3"/>
  <c r="H41" i="3" l="1"/>
  <c r="F41" i="3"/>
  <c r="D41" i="3"/>
  <c r="C41" i="3"/>
  <c r="H40" i="3"/>
  <c r="F40" i="3"/>
  <c r="D40" i="3"/>
  <c r="C40" i="3"/>
  <c r="H39" i="3" l="1"/>
  <c r="F39" i="3"/>
  <c r="D39" i="3"/>
  <c r="C39" i="3"/>
  <c r="H38" i="3" l="1"/>
  <c r="F38" i="3"/>
  <c r="D38" i="3"/>
  <c r="C38" i="3"/>
  <c r="D37" i="3"/>
  <c r="H37" i="3"/>
  <c r="F37" i="3"/>
  <c r="C37" i="3"/>
  <c r="H36" i="3"/>
  <c r="F36" i="3"/>
  <c r="D36" i="3"/>
  <c r="C36" i="3"/>
  <c r="H29" i="3"/>
  <c r="F29" i="3"/>
  <c r="D29" i="3"/>
  <c r="C29" i="3"/>
  <c r="D88" i="3"/>
  <c r="D102" i="3" l="1"/>
  <c r="D101" i="3"/>
  <c r="D100" i="3"/>
  <c r="D99" i="3"/>
  <c r="D98" i="3"/>
  <c r="D97" i="3"/>
  <c r="D96" i="3"/>
  <c r="D95" i="3"/>
  <c r="H35" i="3" l="1"/>
  <c r="F35" i="3"/>
  <c r="D35" i="3"/>
  <c r="C35" i="3"/>
  <c r="H34" i="3"/>
  <c r="D34" i="3"/>
  <c r="C34" i="3"/>
  <c r="H33" i="3"/>
  <c r="F33" i="3"/>
  <c r="D33" i="3"/>
  <c r="C33" i="3"/>
  <c r="H32" i="3"/>
  <c r="F32" i="3"/>
  <c r="D32" i="3"/>
  <c r="C32" i="3"/>
  <c r="H31" i="3"/>
  <c r="F31" i="3"/>
  <c r="D31" i="3"/>
  <c r="C31" i="3"/>
  <c r="H30" i="3"/>
  <c r="F30" i="3"/>
  <c r="D30" i="3"/>
  <c r="C30" i="3"/>
  <c r="H28" i="3"/>
  <c r="F28" i="3"/>
  <c r="D28" i="3"/>
  <c r="C28" i="3"/>
  <c r="H27" i="3"/>
  <c r="F27" i="3"/>
  <c r="D27" i="3"/>
  <c r="C27" i="3"/>
  <c r="H26" i="3"/>
  <c r="F26" i="3"/>
  <c r="D26" i="3"/>
  <c r="C26" i="3"/>
  <c r="H25" i="3"/>
  <c r="F25" i="3"/>
  <c r="D25" i="3"/>
  <c r="C25" i="3"/>
  <c r="F7" i="3"/>
  <c r="H24" i="3"/>
  <c r="F24" i="3"/>
  <c r="D24" i="3"/>
  <c r="C24" i="3"/>
  <c r="D94" i="3"/>
  <c r="D93" i="3"/>
  <c r="D92" i="3"/>
  <c r="D91" i="3"/>
  <c r="D90" i="3"/>
  <c r="D89" i="3"/>
  <c r="D87" i="3"/>
  <c r="D86" i="3"/>
  <c r="D85" i="3"/>
  <c r="D84" i="3"/>
  <c r="D83" i="3"/>
  <c r="D82" i="3"/>
  <c r="H23" i="3"/>
  <c r="F23" i="3"/>
  <c r="D23" i="3"/>
  <c r="C23" i="3"/>
  <c r="H22" i="3"/>
  <c r="F22" i="3"/>
  <c r="D22" i="3"/>
  <c r="C22" i="3"/>
  <c r="F21" i="3"/>
  <c r="C21" i="3"/>
  <c r="F20" i="3"/>
  <c r="C20" i="3"/>
  <c r="F19" i="3"/>
  <c r="C19" i="3"/>
  <c r="F18" i="3"/>
  <c r="C18" i="3"/>
  <c r="F17" i="3"/>
  <c r="C17" i="3"/>
  <c r="F16" i="3"/>
  <c r="C16" i="3"/>
  <c r="F10" i="3"/>
  <c r="C10" i="3"/>
  <c r="F15" i="3"/>
  <c r="C15" i="3"/>
  <c r="F9" i="3"/>
  <c r="C9" i="3"/>
  <c r="F8" i="3"/>
  <c r="C8" i="3"/>
  <c r="C7" i="3"/>
  <c r="F6" i="3"/>
  <c r="C6" i="3"/>
  <c r="F5" i="3"/>
  <c r="C5" i="3"/>
  <c r="H21" i="3" l="1"/>
  <c r="D21" i="3"/>
  <c r="E21" i="3" l="1"/>
  <c r="H20" i="3"/>
  <c r="D20" i="3"/>
  <c r="E20" i="3"/>
  <c r="H19" i="3"/>
  <c r="D19" i="3"/>
  <c r="E19" i="3"/>
  <c r="H18" i="3"/>
  <c r="D18" i="3"/>
  <c r="E18" i="3"/>
  <c r="H17" i="3"/>
  <c r="D17" i="3"/>
  <c r="E17" i="3"/>
  <c r="E16" i="3"/>
  <c r="D16" i="3"/>
  <c r="H16" i="3" l="1"/>
  <c r="D81" i="3" l="1"/>
  <c r="E81" i="3"/>
  <c r="H10" i="3" l="1"/>
  <c r="D10" i="3"/>
  <c r="H15" i="3"/>
  <c r="D15" i="3"/>
  <c r="E15" i="3"/>
  <c r="H9" i="3"/>
  <c r="D9" i="3"/>
  <c r="E9" i="3"/>
  <c r="H8" i="3"/>
  <c r="D8" i="3"/>
  <c r="E8" i="3"/>
  <c r="H7" i="3"/>
  <c r="D7" i="3"/>
  <c r="E7" i="3"/>
  <c r="H6" i="3"/>
  <c r="D6" i="3"/>
  <c r="E6" i="3"/>
  <c r="E5" i="3"/>
  <c r="H5" i="3"/>
  <c r="D5"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Legion</author>
    <author>Test</author>
  </authors>
  <commentList>
    <comment ref="B3" authorId="0" shapeId="0" xr:uid="{22355101-47AC-4474-A438-452D70F95457}">
      <text>
        <r>
          <rPr>
            <sz val="9"/>
            <color indexed="81"/>
            <rFont val="Segoe UI Light"/>
            <family val="2"/>
          </rPr>
          <t>Tipo de dato</t>
        </r>
      </text>
    </comment>
    <comment ref="F3" authorId="0" shapeId="0" xr:uid="{06E6E592-6EBF-4E6F-AE59-6EFD29670CE9}">
      <text>
        <r>
          <rPr>
            <sz val="9"/>
            <color indexed="81"/>
            <rFont val="Segoe UI Light"/>
            <family val="2"/>
          </rPr>
          <t>Nombre a desplegar en mapas</t>
        </r>
      </text>
    </comment>
    <comment ref="G116" authorId="1" shapeId="0" xr:uid="{3CA14498-97FC-4FCE-8C57-BC2A6A6A3F31}">
      <text>
        <r>
          <rPr>
            <sz val="9"/>
            <color indexed="81"/>
            <rFont val="Segoe UI Light"/>
            <family val="2"/>
          </rPr>
          <t>43 años, frecuencia mensual x 2 variables (uv)</t>
        </r>
      </text>
    </comment>
    <comment ref="G117" authorId="1" shapeId="0" xr:uid="{7CA65651-4B82-40A3-8B3C-9FBC00D8D224}">
      <text>
        <r>
          <rPr>
            <sz val="9"/>
            <color indexed="81"/>
            <rFont val="Segoe UI Light"/>
            <family val="2"/>
          </rPr>
          <t>43 años, frecuencia mensual x 2 variables (uv)</t>
        </r>
      </text>
    </comment>
    <comment ref="G118" authorId="1" shapeId="0" xr:uid="{297DB871-56E3-4EB5-A00A-A4FAA45A823E}">
      <text>
        <r>
          <rPr>
            <sz val="9"/>
            <color indexed="81"/>
            <rFont val="Segoe UI Light"/>
            <family val="2"/>
          </rPr>
          <t>43 años, frecuencia mensual</t>
        </r>
      </text>
    </comment>
    <comment ref="G119" authorId="1" shapeId="0" xr:uid="{B13FAF66-7640-42EB-8272-2B67AA29A018}">
      <text>
        <r>
          <rPr>
            <sz val="9"/>
            <color indexed="81"/>
            <rFont val="Segoe UI Light"/>
            <family val="2"/>
          </rPr>
          <t>43 años, frecuencia mensual</t>
        </r>
      </text>
    </comment>
    <comment ref="G120" authorId="1" shapeId="0" xr:uid="{0B8F1A7B-236D-4E32-9A9C-172B08843703}">
      <text>
        <r>
          <rPr>
            <sz val="9"/>
            <color indexed="81"/>
            <rFont val="Segoe UI Light"/>
            <family val="2"/>
          </rPr>
          <t>43 años, frecuencia mensual</t>
        </r>
      </text>
    </comment>
    <comment ref="G121" authorId="1" shapeId="0" xr:uid="{2C1C0A7E-9A25-4BE0-8A0C-10CE4D9FF556}">
      <text>
        <r>
          <rPr>
            <sz val="9"/>
            <color indexed="81"/>
            <rFont val="Segoe UI Light"/>
            <family val="2"/>
          </rPr>
          <t>43 años, frecuencia mensual</t>
        </r>
      </text>
    </comment>
    <comment ref="G122" authorId="1" shapeId="0" xr:uid="{C045BAA5-9A0C-42AE-BFA8-26E2704D2ADE}">
      <text>
        <r>
          <rPr>
            <sz val="9"/>
            <color indexed="81"/>
            <rFont val="Segoe UI Light"/>
            <family val="2"/>
          </rPr>
          <t>43 años, frecuencia mensual</t>
        </r>
      </text>
    </comment>
    <comment ref="G123" authorId="1" shapeId="0" xr:uid="{5BA8F734-398E-4A04-9BE9-80B0A0ACEACA}">
      <text>
        <r>
          <rPr>
            <sz val="9"/>
            <color indexed="81"/>
            <rFont val="Segoe UI Light"/>
            <family val="2"/>
          </rPr>
          <t>43 años, frecuencia mensual</t>
        </r>
      </text>
    </comment>
    <comment ref="G124" authorId="1" shapeId="0" xr:uid="{43EF536D-3E35-4CB1-94B6-BED73EE3DB9B}">
      <text>
        <r>
          <rPr>
            <sz val="9"/>
            <color indexed="81"/>
            <rFont val="Segoe UI Light"/>
            <family val="2"/>
          </rPr>
          <t>43 años, frecuencia mensual</t>
        </r>
      </text>
    </comment>
    <comment ref="G125" authorId="1" shapeId="0" xr:uid="{86A69D60-BBA5-467E-802D-C298F52AD11C}">
      <text>
        <r>
          <rPr>
            <sz val="9"/>
            <color indexed="81"/>
            <rFont val="Segoe UI Light"/>
            <family val="2"/>
          </rPr>
          <t>43 años, frecuencia mensual</t>
        </r>
      </text>
    </comment>
    <comment ref="G126" authorId="1" shapeId="0" xr:uid="{8C23E34E-C11C-4E30-ADAB-F54C590541EE}">
      <text>
        <r>
          <rPr>
            <sz val="9"/>
            <color indexed="81"/>
            <rFont val="Segoe UI Light"/>
            <family val="2"/>
          </rPr>
          <t>43 años, frecuencia mensual</t>
        </r>
      </text>
    </comment>
    <comment ref="G127" authorId="1" shapeId="0" xr:uid="{58BC7C9F-259A-49DE-95AD-DB4E7DBBBC39}">
      <text>
        <r>
          <rPr>
            <sz val="9"/>
            <color indexed="81"/>
            <rFont val="Segoe UI Light"/>
            <family val="2"/>
          </rPr>
          <t>33 años, frecuencia mensual * 2 variables</t>
        </r>
      </text>
    </comment>
    <comment ref="G128" authorId="1" shapeId="0" xr:uid="{41CD5532-760F-4F2C-B1ED-C614335537E0}">
      <text>
        <r>
          <rPr>
            <sz val="9"/>
            <color indexed="81"/>
            <rFont val="Segoe UI Light"/>
            <family val="2"/>
          </rPr>
          <t>33 años, frecuencia mensual</t>
        </r>
      </text>
    </comment>
    <comment ref="G129" authorId="1" shapeId="0" xr:uid="{BA41E68B-B7A3-492B-9BCE-A4E7DF28AB2B}">
      <text>
        <r>
          <rPr>
            <sz val="9"/>
            <color indexed="81"/>
            <rFont val="Segoe UI Light"/>
            <family val="2"/>
          </rPr>
          <t>33 años, frecuencia mensual</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Test</author>
  </authors>
  <commentList>
    <comment ref="E169" authorId="0" shapeId="0" xr:uid="{0C738C7D-6C6F-49B3-9D6E-A1B7590D8C2F}">
      <text>
        <r>
          <rPr>
            <sz val="9"/>
            <color indexed="81"/>
            <rFont val="Tahoma"/>
            <family val="2"/>
          </rPr>
          <t>No descargables 1275024, 1350150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futureMetadata>
  <valueMetadata count="2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valueMetadata>
</metadata>
</file>

<file path=xl/sharedStrings.xml><?xml version="1.0" encoding="utf-8"?>
<sst xmlns="http://schemas.openxmlformats.org/spreadsheetml/2006/main" count="7152" uniqueCount="2115">
  <si>
    <t>N/A</t>
  </si>
  <si>
    <t>Campo</t>
  </si>
  <si>
    <t>Tipo de dato</t>
  </si>
  <si>
    <t>Tamaño</t>
  </si>
  <si>
    <t>Descripción</t>
  </si>
  <si>
    <t>Dominio</t>
  </si>
  <si>
    <t>Punto</t>
  </si>
  <si>
    <t>Geometría</t>
  </si>
  <si>
    <t>CODIGO</t>
  </si>
  <si>
    <t>nombre</t>
  </si>
  <si>
    <t>CATEGORIA</t>
  </si>
  <si>
    <t>TECNOLOGIA</t>
  </si>
  <si>
    <t>ESTADO</t>
  </si>
  <si>
    <t>altitud</t>
  </si>
  <si>
    <t>latitud</t>
  </si>
  <si>
    <t>longitud</t>
  </si>
  <si>
    <t>MUNICIPIO</t>
  </si>
  <si>
    <t>observacion</t>
  </si>
  <si>
    <t>CORRIENTE</t>
  </si>
  <si>
    <t>ENTIDAD</t>
  </si>
  <si>
    <t>subred</t>
  </si>
  <si>
    <t>FECHA_INST</t>
  </si>
  <si>
    <t>DEPARTAMEN</t>
  </si>
  <si>
    <t>AREA_OPERA</t>
  </si>
  <si>
    <t>AREA_HIDRO</t>
  </si>
  <si>
    <t>ZONA_HIDRO</t>
  </si>
  <si>
    <t>FECHA_SUSP</t>
  </si>
  <si>
    <t>SUBZONA_HI</t>
  </si>
  <si>
    <t>Text</t>
  </si>
  <si>
    <t>Date</t>
  </si>
  <si>
    <t>Double</t>
  </si>
  <si>
    <t>Short</t>
  </si>
  <si>
    <t>Polígono</t>
  </si>
  <si>
    <t>Zona</t>
  </si>
  <si>
    <t>Nombre de la zona de estudio</t>
  </si>
  <si>
    <t>APkm2</t>
  </si>
  <si>
    <t>AGkm2</t>
  </si>
  <si>
    <t>Descrip</t>
  </si>
  <si>
    <t>Rotulación arcade ArcGIS Pro</t>
  </si>
  <si>
    <t>$feature.Zona + textformatting.NewLine + $feature.Descrip + textformatting.NewLine +"AP, Mkm²: "+ Round($feature.APkm2/1000000, 2) + textformatting.NewLine + "AG, Mkm²: "+ Round($feature.AGkm2/1000000, 2)</t>
  </si>
  <si>
    <t>$feature.ECIID</t>
  </si>
  <si>
    <t>ECIID</t>
  </si>
  <si>
    <t>Long</t>
  </si>
  <si>
    <t>latitude</t>
  </si>
  <si>
    <t>Latitud en grados decimales</t>
  </si>
  <si>
    <t>longitude</t>
  </si>
  <si>
    <t>Longitud en grados decimales</t>
  </si>
  <si>
    <t>EPSG</t>
  </si>
  <si>
    <t>Nombre</t>
  </si>
  <si>
    <t>metros</t>
  </si>
  <si>
    <t>Grados decimales</t>
  </si>
  <si>
    <t>Sistemas de proyección de coordenadas - CRS</t>
  </si>
  <si>
    <t>Unidad planar</t>
  </si>
  <si>
    <t>ECIZE</t>
  </si>
  <si>
    <t>Distance from polygon outlet to the next downstream sink along the river network, in kilometers. This distance is measured to the next downstream endorheic sink (if there is one) or (if there is none) to the most downstream sink (i.e. the ocean)</t>
  </si>
  <si>
    <t>Area of the individual polygon (i.e. sub-basin), in square kilometers</t>
  </si>
  <si>
    <t>The Pfafstetter code. For general description see literature (e.g., Verdin and Verdin 1999). The Pfafstetter code uses as many digits as the level it represents. This field can be used to cluster or subdivide sub-basins into nested regions. This field is only available for levels 1-12 (i.e. not for the ‘Level 0’ layer of the standard format)</t>
  </si>
  <si>
    <t>SORT</t>
  </si>
  <si>
    <t>HYBAS_ID</t>
  </si>
  <si>
    <t>NEXT_DOWN</t>
  </si>
  <si>
    <t>NEXT_SINK</t>
  </si>
  <si>
    <t>MAIN_BAS</t>
  </si>
  <si>
    <t>DIST_SINK</t>
  </si>
  <si>
    <t>DIST_MAIN</t>
  </si>
  <si>
    <t>SUB_AREA</t>
  </si>
  <si>
    <t>UP_AREA</t>
  </si>
  <si>
    <t>PFAF_ID</t>
  </si>
  <si>
    <t>SIDE</t>
  </si>
  <si>
    <t>LAKE</t>
  </si>
  <si>
    <t>ENDO</t>
  </si>
  <si>
    <t>COAST</t>
  </si>
  <si>
    <t>ORDER_</t>
  </si>
  <si>
    <t>Codigo</t>
  </si>
  <si>
    <t>Lat</t>
  </si>
  <si>
    <t>Lon</t>
  </si>
  <si>
    <t>Operador</t>
  </si>
  <si>
    <t>Clima</t>
  </si>
  <si>
    <t>Nome</t>
  </si>
  <si>
    <t>Código de estación</t>
  </si>
  <si>
    <t>Operador de la estación</t>
  </si>
  <si>
    <t>Nombre de la estación</t>
  </si>
  <si>
    <t>Tipo</t>
  </si>
  <si>
    <t>V</t>
  </si>
  <si>
    <t>T</t>
  </si>
  <si>
    <t>R</t>
  </si>
  <si>
    <t>Vector</t>
  </si>
  <si>
    <t>Tabla</t>
  </si>
  <si>
    <t>Ráster</t>
  </si>
  <si>
    <t>Tipo de vector</t>
  </si>
  <si>
    <t>Línea</t>
  </si>
  <si>
    <t>Estructura de datos - Tablas</t>
  </si>
  <si>
    <t>Código de la estación</t>
  </si>
  <si>
    <t>Nombre de la estación. Incluye el código de la estación entre corchetes</t>
  </si>
  <si>
    <t>Categoría de la estación: Pluviométrica, Limnimétrica, Limnigráfica, Climática Ordinaria, Climática Principal, Pluviográfica, Meteorológica Especial, Agrometeorológica, Sinóptica Principal, Radio Sonda, Mareográfica, Sinóptica Secundaria</t>
  </si>
  <si>
    <t>Tecnología para captura, registro y transmisión: Convencional, Automática con Telemetría, Automática sin Telemetría</t>
  </si>
  <si>
    <t>Estado de funcionamiento: Activa, Suspendida, En Mantenimiento</t>
  </si>
  <si>
    <t>Fecha de instalación. FECHA_INST en archivos Shapefile</t>
  </si>
  <si>
    <t>Altitud o cota sobre el nivel del mar en metros</t>
  </si>
  <si>
    <t>Departamento o zonificación política. Equivalente a estados en otros países. DEPARTAMEN en archivos Shapefile</t>
  </si>
  <si>
    <t>Municipio o subzonificación política. Equivalente a condado en otros países</t>
  </si>
  <si>
    <t>Área operativa que administra la estación. AREA_OPERA en archivos Shapefile</t>
  </si>
  <si>
    <t>Área hidrográfica a la cual pertenece. AREA_HIDRO en archivos Shapefile</t>
  </si>
  <si>
    <t>Zona hidrográfica a la cual pertenece. ZONA_HIDRO en archivos Shapefile</t>
  </si>
  <si>
    <t>Observaciones generales. observacio en archivos Shapefile</t>
  </si>
  <si>
    <t>Corriente, cauce o río próximo o sobre la cuál está localizada la estación</t>
  </si>
  <si>
    <t>Fecha de suspensión. FECHA_SUSP en archivos Shapefile</t>
  </si>
  <si>
    <t>Entidad encargada</t>
  </si>
  <si>
    <t>Subred a la cual pertenece</t>
  </si>
  <si>
    <t>Escuela Colombiana de Ingeniería Julio Garavito. Identificador interno asignado de SW a NE</t>
  </si>
  <si>
    <t>Unique basin identifier. The code consists of 10 digits</t>
  </si>
  <si>
    <t>Hybas_id of the next downstream polygon. This field can be used for navigation (up- and downstream) within the river network. The value ‘0’ indicates a polygon with no downstream connection. Note that small endorheic sinks may have a ‘virtual’ connection to an appropriate downstream polygon to allow for topological queries in larger river basins where discontinuities should be eliminated (e.g., the larger Nile Basin contains smaller endorheic basins that are virtually connected to the larger basin). Virtual connections can be identified as they carry a value of ‘2’ in the ‘Endo’ field AND a value larger than ‘0’ in the ‘Next_down’ field. Users can thus decide whether or not to terminate the routing at endorheic sinks</t>
  </si>
  <si>
    <t>Hybas_id of the next downstream sink. This field indicates either the ID of the next downstream endorheic sink polygon (if there is one) or the most downstream polygon of the river basin (if there is no endorheic sink in between). This field can be used to identify the entire, fully connected watershed that a polygon belongs to</t>
  </si>
  <si>
    <t>Hybas_id of the most downstream sink, i.e. the outlet of the main river basin. This field indicates the ID of the most downstream polygon of the river basin and can be used to identify the entire river basin that a polygon belongs to, including all associated endorheic basins. Note: small endorheic parts are typically lumped (via virtual connections) with their corresponding larger basin, while large endorheic watersheds can form their own basins</t>
  </si>
  <si>
    <t>Distance from polygon outlet to the most downstream sink, i.e. the outlet of the main river basin along the river network, in kilometers. The most downstream sink or outlet is that of the larger basin (to which smaller endorheic sub-basins may be virtually connected), i.e. either the outlet at the ocean, or the final sink of a large endorheic watershed which forms its own basin. Note that when small endorheic basins are lumped with a larger river basin, the virtual linkages are not measured as true distances but are calculated as direct (zero distance) connections</t>
  </si>
  <si>
    <t>Total upstream area, in square kilometers, calculated from the headwaters to the polygon location (including the polygon). The upstream area only comprises the directly connected watershed area, i.e. it does not include endorheic regions that may be part of the larger basin through virtual connections</t>
  </si>
  <si>
    <t>Indicates the side of a sub-basin in relation to the river network: L = Left; R = Right; M = Merged (direction defined looking downstream). This index enables a distinction between the two sides along lake shorelines (see text for more explanation). Polygons have only been split into left and right parts where lakes exist. This field is only available in the customized format (with lakes)</t>
  </si>
  <si>
    <t>Indicator for lake types: 0 = no Lake; 1 = Lake; 2 = Reservoir; 3 = Lagoon. This field is only available in the customized format (with lakes)</t>
  </si>
  <si>
    <t>Indicator for endorheic (inland) basins without surface flow connection to the ocean: 0 = not part of an endorheic basin; 1 = part of an endorheic basin; 2 = sink (i.e. most downstream polygon) of an endorheic basin</t>
  </si>
  <si>
    <t>Indicator for lumped coastal basins: 0 = no; 1 = yes. Coastal basins represent conglomerates of small coastal watersheds that drain into the ocean between larger river basins</t>
  </si>
  <si>
    <t>Indicator of river order (classical ordering system): order 1 represents the main stem river from sink to source; order 2 represents all tributaries that flow into a 1st order river; order 3 represents all tributaries that flow into a 2nd order river; etc.; order 0 is used for conglomerates of small coastal watersheds</t>
  </si>
  <si>
    <t>Indicator showing the record number (sequence) in which the original polygons are stored in the shapefile (i.e. counting upwards from 1 in the original shapefile). The original polygons are sorted from downstream to upstream. This field can be used to sort the polygons back to their original sequence or to perform topological searches</t>
  </si>
  <si>
    <t>Requerido para lectura de valores ERA Netcdf. Fuente: Escuela Colombiana de Ingeniería Julio Garavito. Obtenido a partir de la capa geográfica ZonaEstudio2FishNet025dLabel.</t>
  </si>
  <si>
    <t>hybas_lake_sa_lev01_v1c, hybas_lake_sa_lev03_v1c, hybas_lake_sa_lev06_v1c</t>
  </si>
  <si>
    <t>HYRIV_ID</t>
  </si>
  <si>
    <t>MAIN_RIV</t>
  </si>
  <si>
    <t>LENGTH_KM</t>
  </si>
  <si>
    <t>Float</t>
  </si>
  <si>
    <t>DIST_DN_KM</t>
  </si>
  <si>
    <t>DIST_UP_KM</t>
  </si>
  <si>
    <t>CATCH_SKM</t>
  </si>
  <si>
    <t>UPLAND_SKM</t>
  </si>
  <si>
    <t>ENDORHEIC</t>
  </si>
  <si>
    <t>DIS_AV_CMS</t>
  </si>
  <si>
    <t>ORD_STRA</t>
  </si>
  <si>
    <t>ORD_CLAS</t>
  </si>
  <si>
    <t>ORD_FLOW</t>
  </si>
  <si>
    <t>HYBAS_L12</t>
  </si>
  <si>
    <t>Escuela Colombiana de Ingeniería Julio Garavito. Identificador de objeto como texto a partir del campo HYRIV_ID</t>
  </si>
  <si>
    <t>Alias</t>
  </si>
  <si>
    <t>HYRIV_ID of the next downstream line segment. This field can be used for navigation (up- and downstream) within the river network. The value ‘0’ indicates a line with no downstream connection, i.e., the last river reach draining into the ocean or into an inland sink. Note that endorheic rivers are identified in the ‘ENDORHEIC’ field.</t>
  </si>
  <si>
    <t>Unique identifier for each river reach. The code consists of 8 digits: The first digit represents the region: 1 = Africa; 2 = Europe; 3 = Siberia; 4 = Asia; 5 = Australia; 6 = South America; 7 = North America; 8 = Arctic; 9 = Greenland. The other 7 digits represent a unique identifier within the river network</t>
  </si>
  <si>
    <t>HYRIV_ID of the most downstream reach of the connected river basin. This field indicates the ID of the most downstream reach of the river basin and can be used to identify the entire river network that belongs to this basin (by querying for that ID). Note: if small endorheic river networks are nested within a larger surrounding river basin, users may want to include these as part of the larger basin, despite a missing fluvial connection. These topologic relationships can be analyzed by joining the sub-basin table of HydroBASINS (via column ‘HYBAS_L12’ below) which offers some additional information about ‘virtual flow connections’ (see Technical Documentation of HydroBASINS for more details).</t>
  </si>
  <si>
    <t>Length of the river reach segment, in kilometers.</t>
  </si>
  <si>
    <t>Distance from the reach outlet, i.e., the most downstream pixel of the reach, to the final downstream location along the river network, in kilometers. This downstream location is either the pour point into the ocean or an endorheic sink.</t>
  </si>
  <si>
    <t>Distance from the reach outlet, i.e., the most downstream pixel of the reach, to the most upstream location along the river network, in kilometers. The most upstream location is the furthest upstream point from this reach on the watershed divide.</t>
  </si>
  <si>
    <t>Area of the catchment that contributes directly to the individual reach, in square kilometers. The catchment only relates to the reach itself, while the contributing area of all upstream reaches is not included (see next column).</t>
  </si>
  <si>
    <t>Total upstream area, in square kilometers, calculated from the headwaters to the pour point (i.e. the most downstream pixel) of the reach. The upstream area only comprises the directly connected watershed area, i.e. it does not include endorheic regions that may be nested within the larger basin.</t>
  </si>
  <si>
    <t>Indicator for endorheic (inland) basins without surface flow connection to the ocean: 0 = not part of an endorheic basin; 1 = part of an endorheic basin.</t>
  </si>
  <si>
    <t>Average long-term discharge estimate for river reach, in cubic meters per second. See section 2.2 in official documentation for more information.</t>
  </si>
  <si>
    <t>Indicator of river order following the Strahler ordering system: order 1 represents headwater streams; when two 1st order streams meet, they form a 2nd order river; when two 2nd order rivers meet, they form a 3rd order river; etc.</t>
  </si>
  <si>
    <t>Indicator of river order following the classical ordering system: order 1 represents the main stem river from sink to source; order 2 represents all tributaries that flow into a 1st order river; order 3 represents all tributaries that flow into a 2nd order river; etc. This ordering system can be used to identify ‘backbone’ rivers, i.e., the main stem of a river from source to sink.</t>
  </si>
  <si>
    <t>Indicator of river order using river flow to distinguish logarithmic size classes: order 1 represents river reaches with a long-term average discharge ≥ 100,000 m3/s; order 2 represents river reaches with a long-term average discharge ≥ 10,000 m3/s and &lt; 100,000 m3/s; … order 9 represents river reaches with a long-term average discharge ≥ 0.001 m3/s and &lt; 0.01 m3/s; and order 10 represents river reaches with a long-term average discharge &lt; 0.001 m3/s (i.e., 0 in the provided data due to rounding to 3 digits).</t>
  </si>
  <si>
    <t>HYBAS_ID of the corresponding HydroBASINS sub-basin in which the river reach resides. This ID refers to HydroBASINS at Pfafstetter level 12 (without lakes).</t>
  </si>
  <si>
    <t>hdg_Cuenca</t>
  </si>
  <si>
    <t>CODAH</t>
  </si>
  <si>
    <t>NOMBAH</t>
  </si>
  <si>
    <t>CODZH</t>
  </si>
  <si>
    <t>NOMBZH</t>
  </si>
  <si>
    <t>CODSZH</t>
  </si>
  <si>
    <t>NOMBSZH</t>
  </si>
  <si>
    <t>CODCH</t>
  </si>
  <si>
    <t>NOMBCH</t>
  </si>
  <si>
    <t>Código de área hidrográfica</t>
  </si>
  <si>
    <t>Código de zona hidrográfica</t>
  </si>
  <si>
    <t>Código de subzona hidrográfica</t>
  </si>
  <si>
    <t>Código de cuenca hidrográfica</t>
  </si>
  <si>
    <t>Nombre de área hidrográfica</t>
  </si>
  <si>
    <t>Nombrede zona hidrográfica</t>
  </si>
  <si>
    <t>Nombre de subzona hidrográfica</t>
  </si>
  <si>
    <t>Nombre de cuenca hidrográfica</t>
  </si>
  <si>
    <t>CODSCH</t>
  </si>
  <si>
    <t>NOMSCH</t>
  </si>
  <si>
    <t>Código de subcuenca hidrográfica</t>
  </si>
  <si>
    <t>Nombre de subcuenca hidrográfica</t>
  </si>
  <si>
    <t>$feature.NOMSCH</t>
  </si>
  <si>
    <t>$feature.NOMBSZH</t>
  </si>
  <si>
    <t>hdg_SubZonaHidro</t>
  </si>
  <si>
    <t>hdg_CuerpoAgua</t>
  </si>
  <si>
    <t>$feature.NOMBRE</t>
  </si>
  <si>
    <t>NOMBRE</t>
  </si>
  <si>
    <t>SUBTIPO</t>
  </si>
  <si>
    <t>SECTOR</t>
  </si>
  <si>
    <t>CODCUE</t>
  </si>
  <si>
    <t>CUENCA</t>
  </si>
  <si>
    <t>CODSCUE</t>
  </si>
  <si>
    <t>SUBCUENCA</t>
  </si>
  <si>
    <t>CODMCUE</t>
  </si>
  <si>
    <t>MICROCUENCA</t>
  </si>
  <si>
    <t>VINCULO</t>
  </si>
  <si>
    <t>VOLUMEN</t>
  </si>
  <si>
    <t>OBSERVACION</t>
  </si>
  <si>
    <t>IDTABINV</t>
  </si>
  <si>
    <t>CODHIDRO</t>
  </si>
  <si>
    <t>Nombre del cuerpo de agua</t>
  </si>
  <si>
    <t>Subtipo</t>
  </si>
  <si>
    <t>Sector</t>
  </si>
  <si>
    <t>Nombre de cuenca</t>
  </si>
  <si>
    <t>Codigo de cuenca</t>
  </si>
  <si>
    <t>Codigo de subcuenca</t>
  </si>
  <si>
    <t>Nombre de subcuenca</t>
  </si>
  <si>
    <t>Código de microcuenca</t>
  </si>
  <si>
    <t>Nombre de microcuenca</t>
  </si>
  <si>
    <t>Vínculo</t>
  </si>
  <si>
    <t>Volúmen almacenado</t>
  </si>
  <si>
    <t>Observaiones</t>
  </si>
  <si>
    <t>Código hidrográfico</t>
  </si>
  <si>
    <t>hdg_Drenaje</t>
  </si>
  <si>
    <t>hdg_SubCuenca</t>
  </si>
  <si>
    <t>$feature.NOMBCH + textformatting.NewLine + "AG, km²: " + Round($feature.AGkm2, 2)</t>
  </si>
  <si>
    <t>Nivel 1 y 3: "Id: " + $feature.ECIID + textformatting.NewLine + "AG, Mkm²: " + Round($feature.AGkm2/1000000, 2)
Nivel 6: "Id: " + $feature.ECIID + textformatting.NewLine + "AG, km²: " + Round($feature.AGkm2, 2)</t>
  </si>
  <si>
    <t>Escuela Colombiana de Ingeniería Julio Garavito. Identificador de objeto como texto a partir del campo HYBAS_ID. Expresión python: str(int(!HYBAS_ID!)) + " Amazonas"</t>
  </si>
  <si>
    <t>LONGITUD</t>
  </si>
  <si>
    <t>Nombre del drenaje</t>
  </si>
  <si>
    <t>Longitud del drenaje</t>
  </si>
  <si>
    <t>Raster</t>
  </si>
  <si>
    <t>sa_con_3s.tif</t>
  </si>
  <si>
    <t>Simbology</t>
  </si>
  <si>
    <t>Esquema de color</t>
  </si>
  <si>
    <t>Dataset</t>
  </si>
  <si>
    <t>Clase de entidad</t>
  </si>
  <si>
    <t>Escala visualización</t>
  </si>
  <si>
    <t>Escala rotulación</t>
  </si>
  <si>
    <t>Detalle / Fuente</t>
  </si>
  <si>
    <t>Map tips</t>
  </si>
  <si>
    <t>$feature.nombre</t>
  </si>
  <si>
    <t>Out 1:25,000,000</t>
  </si>
  <si>
    <t>Escuela Colombiana de Ingeniería Julio Garavito.
Requerido para ponderación balance hidrológico largo plazo por subcuenca a partir de información ERA NetCDF o GRIB.</t>
  </si>
  <si>
    <t>Escuela Colombiana de Ingeniería Julio Garavito.
Requerido para lectura de valores ERA NetCDF o GRIB.</t>
  </si>
  <si>
    <t>Empresa de Acueducto y Alcantarillado de Bogotá.
Cuenca de área menor que simplemente comprende una subparte dentro de la jerarquía de cuencas mayores - Nivel II (Adaptado de: IDEAM, zonificación y codificación de unidades hidrográficas e hidrogeológicas de Colombia, Bogotá, D. C., Colombia). 
https://datosabiertos.bogota.gov.co/dataset/subcuenca-bogota-d-c</t>
  </si>
  <si>
    <t xml:space="preserve">Empresa de Acueducto y Alcantarillado de Bogotá.
Área que delimita el sistema de drenajes hacia un afluente principal. Cubre el Distrito Capital. 
https://datosabiertos.bogota.gov.co/dataset/cuenca-bogota-d-c
https://www.acueducto.com.co/wassigue6/MapasGeoportal/MapaSistemasHidricosCuencas/
</t>
  </si>
  <si>
    <t xml:space="preserve">Empresa de Acueducto y Alcantarillado de Bogotá.
Cuencas que tributan sus aguas a su vez a las zonas hidrográficas. (Adaptado de: IDEAM, zonificación y codificación de unidades hidrográficas e hidrogeológicas de Colombia, Bogotá, D. C., Colombia). https://datosabiertos.bogota.gov.co/dataset/subzona-hidrografica-bogota-d-c
</t>
  </si>
  <si>
    <t>Escuela Colombiana de Ingeniería Julio Garavito.
Longitud 96W, 25W. Latitud 16N, 58S.</t>
  </si>
  <si>
    <t>Escuela Colombiana de Ingeniería Julio Garavito.
Longitud 80.125W, 43.875W. Latitud 21.125S, 8.125N.
Definida para celdas de 0.25 grados decimales.</t>
  </si>
  <si>
    <t>$feature.Codigo</t>
  </si>
  <si>
    <t>Elemento incluído dentro de la zona de estudio (0-No, 1-Sí). Escuela Colombiana de Ingeniería Julio Garavito.</t>
  </si>
  <si>
    <t>HydroSHEDS</t>
  </si>
  <si>
    <t>Modelo digital de elevación - DEM - SRTM</t>
  </si>
  <si>
    <t>N/A: no aplica.</t>
  </si>
  <si>
    <t>Out 1:250,000</t>
  </si>
  <si>
    <t>Todas</t>
  </si>
  <si>
    <t>Out 1:20,000,000</t>
  </si>
  <si>
    <t>Out 1:5,000,000</t>
  </si>
  <si>
    <t xml:space="preserve">"Id: " + $feature.ECIID + textformatting.NewLine + "AG, Mkm²: " + Round($feature.AGkm2/1000000, 2)  </t>
  </si>
  <si>
    <t>Out 1:500,000</t>
  </si>
  <si>
    <t>Out 1:50,000,000</t>
  </si>
  <si>
    <t>$feature.HYRIV_ID</t>
  </si>
  <si>
    <t>No definida</t>
  </si>
  <si>
    <t>Siempre visible</t>
  </si>
  <si>
    <t>Out 1:2,000,000</t>
  </si>
  <si>
    <t>Modelo de datos</t>
  </si>
  <si>
    <t>CAMELS_BR</t>
  </si>
  <si>
    <t>camels_br_catchments</t>
  </si>
  <si>
    <t>gauge_name</t>
  </si>
  <si>
    <t>gauge_lat</t>
  </si>
  <si>
    <t>gauge_lon</t>
  </si>
  <si>
    <t>gauge_id</t>
  </si>
  <si>
    <t>gauge_reg</t>
  </si>
  <si>
    <t>Latitud centroide en grados decimales</t>
  </si>
  <si>
    <t>Longitud centroide en grados decimales</t>
  </si>
  <si>
    <t>$feature.gauge_name</t>
  </si>
  <si>
    <t>gauge_regi</t>
  </si>
  <si>
    <t>area_ana</t>
  </si>
  <si>
    <t>area_gsim</t>
  </si>
  <si>
    <t>area_gsim_</t>
  </si>
  <si>
    <t>Elemento asociado a una cuenca agregada dentro de la zona de estudio (0-No, 1-Sí). Escuela Colombiana de Ingeniería Julio Garavito.</t>
  </si>
  <si>
    <t>ECIZEAsc</t>
  </si>
  <si>
    <t>$feature.gauge_id</t>
  </si>
  <si>
    <t>Código de cuenca asignado por la ANA</t>
  </si>
  <si>
    <t>Nombre de la estación asignado por la ANA</t>
  </si>
  <si>
    <t>Región hidrográfica asociada</t>
  </si>
  <si>
    <t>Área hidrográfica ANA en km²</t>
  </si>
  <si>
    <t>Área hidrográfica GSIM en km²</t>
  </si>
  <si>
    <t>Indicador categórico de calidad entre areas ANA vs. GSIM</t>
  </si>
  <si>
    <t>camels_br_climate</t>
  </si>
  <si>
    <t>Unidades</t>
  </si>
  <si>
    <t>Dominio / Fuente</t>
  </si>
  <si>
    <t>p_mean</t>
  </si>
  <si>
    <t>Mean daily precipitation</t>
  </si>
  <si>
    <t>mm day-1</t>
  </si>
  <si>
    <t>CHIRPS v2.0</t>
  </si>
  <si>
    <t>pet_mean</t>
  </si>
  <si>
    <t>Mean daily potential evapotranspiration (PET)</t>
  </si>
  <si>
    <t>GLEAM v3.3a</t>
  </si>
  <si>
    <t>et_mean</t>
  </si>
  <si>
    <t>Mean daily actual evapotranspiration</t>
  </si>
  <si>
    <t>aridity</t>
  </si>
  <si>
    <t>Aridity, computed as the ratio of mean PET to mean precipitation</t>
  </si>
  <si>
    <t>-</t>
  </si>
  <si>
    <t>GLEAM v3.3a and CHIRPS v2.0</t>
  </si>
  <si>
    <t>p_seasonality</t>
  </si>
  <si>
    <t>Seasonality and timing of precipitation (estimated using sine curves to represent the annual temperature and precipitation cycles; values are typically between -1 (precipitation out of phase with temperature) and 1 (precipitation in phase with temperature, i.e., simultaneous peaks),; values close to 0 indicate uniform precipitation throughout the year). See equation 14 in Woods (2009)</t>
  </si>
  <si>
    <t>asynchronicity</t>
  </si>
  <si>
    <t>Asynchronicity between the annual precipitation and PET cycles, where high values represent high relative magnitude and phase differences</t>
  </si>
  <si>
    <t>Feng et al. (2009)</t>
  </si>
  <si>
    <t>frac_snow</t>
  </si>
  <si>
    <t>Fraction of precipitation falling as snow (i.e., on days colder than 0 ºC)</t>
  </si>
  <si>
    <t>CHIRPS v2.0 and CPC</t>
  </si>
  <si>
    <t>high_prec_freq</t>
  </si>
  <si>
    <t>Frequency of high precipitation days (≥ 5 times the mean daily precipitation)</t>
  </si>
  <si>
    <t>days yr-1</t>
  </si>
  <si>
    <t>high_prec_dur</t>
  </si>
  <si>
    <t>Average duration of high precipitation events (number of consecutive days ≥ 5 times the mean daily precipitation)</t>
  </si>
  <si>
    <t>days</t>
  </si>
  <si>
    <t>high_prec_timing</t>
  </si>
  <si>
    <t>Season during which most high precipitation days (≥ 5 times the mean daily precipitation) occur</t>
  </si>
  <si>
    <t>season</t>
  </si>
  <si>
    <t>low_prec_freq</t>
  </si>
  <si>
    <t>Frequency of dry days (&lt; 1 mm day-1)</t>
  </si>
  <si>
    <t>ANA</t>
  </si>
  <si>
    <t>low_prec_dur</t>
  </si>
  <si>
    <t>low_prec_timing</t>
  </si>
  <si>
    <t>Average duration of low precipitation events (number of consecutive days ≥ 5 times the mean daily precipitation)</t>
  </si>
  <si>
    <t>Season during which most low precipitation days (≥ 5 times the mean daily precipitation) occur</t>
  </si>
  <si>
    <t>camels_br_streamflow_m3s</t>
  </si>
  <si>
    <t>streamflow_m3s</t>
  </si>
  <si>
    <t>Daily observed streamflow in cubic meters per second</t>
  </si>
  <si>
    <t>qual_control_by_ana</t>
  </si>
  <si>
    <t>Is set to 1 if the data was quality checked by ANA (Brazilian National Water Agency) and a value of 0 otherwise.</t>
  </si>
  <si>
    <t>m³ s-1</t>
  </si>
  <si>
    <t>qual_flag</t>
  </si>
  <si>
    <t>Indicates the reliability of streamflow estimates. It is provided by ANA (Brazilian National Water Agency) and consists of the following quality flags: 0, when there is no description; 1, streamflow resulted from stream stage measurements and the rating-curve; 2, streamflow qualitatively estimated by ANA, i.e., without stream stage measurements; 3, streamflow values marked as doubtful; and 4, when the stream water level falls outside the range of the stream stage.</t>
  </si>
  <si>
    <t>year</t>
  </si>
  <si>
    <t>month</t>
  </si>
  <si>
    <t>day</t>
  </si>
  <si>
    <t>date</t>
  </si>
  <si>
    <t>Fecha generada a partir de los campos year, month, day. Escuela Colombiana de Ingeniería</t>
  </si>
  <si>
    <t>Observation year</t>
  </si>
  <si>
    <t>Observation month</t>
  </si>
  <si>
    <t>Observation day</t>
  </si>
  <si>
    <t>ANA basin code. Asignado por la Escuela Colombiana de Ingeniería a partir del nombre del archivo.</t>
  </si>
  <si>
    <t>camels_br_streamflow_mm</t>
  </si>
  <si>
    <t>streamflow_mm</t>
  </si>
  <si>
    <t>Daily observed streamflow in milimeters</t>
  </si>
  <si>
    <t>mm</t>
  </si>
  <si>
    <t>14_CAMELS_BR_catchment_boundaries. Cuencas adjuntas. Versión 20230301.
https://zenodo.org/record/3964745
The catchment boundaries were computed by Do et al. (2018) and Gudmundsson et al. (2018).
Vinícius B. P. Chagas, Pedro L. B. Chaffe, Nans Addor, Fernando M. Fan, Ayan S. Fleischmann, Rodrigo C. D. Paiva, &amp; Vinícius A. Siqueira. (2020). CAMELS-BR: Hydrometeorological time series and landscape attributes for 897 catchments in Brazil - link to files. (1.1) [Data set]. Zenodo.</t>
  </si>
  <si>
    <t>Localización de estaciones. Versión 20230301.
15_CAMELS_BR_gauges_location_shapefile.
https://zenodo.org/record/3964745
Gauges with available streamflow time series.
The table of contents includes the location attributes, the catchment areas according to ANA (the Brazilian National Water Agency) and GSIM (Global Streamflow Indices and Metadata Archive; Do et al., 2018), and the data quality associated with GSIM estimates.
Vinícius B. P. Chagas, Pedro L. B. Chaffe, Nans Addor, Fernando M. Fan, Ayan S. Fleischmann, Rodrigo C. D. Paiva, &amp; Vinícius A. Siqueira. (2020). CAMELS-BR: Hydrometeorological time series and landscape attributes for 897 catchments in Brazil - link to files. (1.1) [Data set]. Zenodo.</t>
  </si>
  <si>
    <t>01_CAMELS_BR_attributes. Climatic indices.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</si>
  <si>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02_CAMELS_BR_streamflow_m3s. Versión 20230301.
https://zenodo.org/record/3964745
Daily streamflow time series obtained from ANA's website (Brazilian National Water Agency - http://www.snirh.gov.br/hidroweb/).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</si>
  <si>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03_CAMELS_BR_streamflow_mm_selected_catchments. Versión 20230301.
https://zenodo.org/record/3964745
Daily streamflow time series.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</si>
  <si>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04_CAMELS_BR_streamflow_simulated. Versión 20230301.
https://zenodo.org/record/3964745
Simulated daily streamflow time series using the large-scale MGB-SA model (Modelo de Grandes Bacias; Siqueira et al., 2018).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</si>
  <si>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simulated_streamflow_m3s</t>
  </si>
  <si>
    <t>Simulated streamflow in cubic meters per second</t>
  </si>
  <si>
    <t>camels_br_simulated_streamflow</t>
  </si>
  <si>
    <t>Catchment averages of precipitation in millimeters per day</t>
  </si>
  <si>
    <t>precipitation_chirps</t>
  </si>
  <si>
    <t>camels_br_precipitation_chirps</t>
  </si>
  <si>
    <t>05_CAMELS_BR_precipitation_chirps. Versión 20230301.
https://zenodo.org/record/3964745
Daily precipitation time series extracted from CHIRPS v2.0 (Funk et al., 2015).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</si>
  <si>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camels_br_precipitation_mswep</t>
  </si>
  <si>
    <t>06_CAMELS_BR_precipitation_mswep. Versión 20230301.
https://zenodo.org/record/3964745
Daily precipitation time series extracted from MSWEP v2.2 (Beck et al., 2019).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</si>
  <si>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precipitation_mswep</t>
  </si>
  <si>
    <t>07_CAMELS_BR_precipitation_cpc. Versión 20230301.
https://zenodo.org/record/3964745
Daily precipitation time series extracted from CPC (NOAA, 2019a).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</si>
  <si>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camels_br_precipitation_cpc</t>
  </si>
  <si>
    <t>precipitation_cpc</t>
  </si>
  <si>
    <t>evapotransp_gleam</t>
  </si>
  <si>
    <t>Catchment averages of evapotranspiration in millimeters per day</t>
  </si>
  <si>
    <t>camels_br_evapotransp_gleam</t>
  </si>
  <si>
    <t>09_CAMELS_BR_evapotransp_mgb. Versión 20230301.
https://zenodo.org/record/3964745
Daily actual evapotranspiration time series extracted from MGB-SA (Siqueira et al., 2018).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</si>
  <si>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evapotransp_mgb</t>
  </si>
  <si>
    <t>camels_br_evapotransp_mgb</t>
  </si>
  <si>
    <t>10_CAMELS_BR_potential_evapotransp_gleam. Versión 20230301.
https://zenodo.org/record/3964745
Daily potential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</si>
  <si>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camels_br_potential_evapotransp_gleam</t>
  </si>
  <si>
    <t>potential_evapotransp_gleam</t>
  </si>
  <si>
    <t>Catchment averages of potential evapotranspiration in millimeters per day</t>
  </si>
  <si>
    <t>11_CAMELS_BR_temperature_min_cpc. Versión 20230301.
https://zenodo.org/record/3964745
Daily minimum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</si>
  <si>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camels_br_temperature_min</t>
  </si>
  <si>
    <t>temperature_min</t>
  </si>
  <si>
    <t>Catchment averages of minimum daily temperature in degree Celsius</t>
  </si>
  <si>
    <t>°C</t>
  </si>
  <si>
    <t>camels_br_temperature_mean</t>
  </si>
  <si>
    <t>12_CAMELS_BR_temperature_mean_cpc. Versión 20230301.
https://zenodo.org/record/3964745
Daily average temperature time series, computed by averaging the daily minimum and maximum temperature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</si>
  <si>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temperature_mean</t>
  </si>
  <si>
    <t>13_CAMELS_BR_temperature_max_cpc. Versión 20230301.
https://zenodo.org/record/3964745
Daily maximum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</si>
  <si>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camels_br_temperature_max</t>
  </si>
  <si>
    <t>temperature_max</t>
  </si>
  <si>
    <t>Catchment averages of average daily temperature in degree Celsius.</t>
  </si>
  <si>
    <t>Catchment catchment averages of maximum daily temperature in degree Celsius.</t>
  </si>
  <si>
    <t>LGkm</t>
  </si>
  <si>
    <t>Empresa de Acueducto y Alcantarillado de Bogotá.
Corriente de agua de origen natural o artificial de forma permanente o periódica que debido a la escala de su visualización es representada a través de geometrías tipo línea. Tiene como categorías; Canal sencillo: Cauce artificial abierto cuya sección transversal tiene una forma generalmente constante, claramente diferenciado, que contiene agua en movimiento, de forma permanente o periódica. Quebrada: Curso de agua de origen natural, de primer o segundo orden, con un caudal intermitente o permanente y un comportamiento generalmente torrencial. Las quebradas canalizadas continúan considerándose como quebradas. Río sencillo: Corriente natural de agua que fluye con continuidad, de tercer orden o superior, posee un caudal determinado y desemboca en el mar, en un lago o en otro río, en cuyo caso se denomina afluente. Los tramos de ríos que han sido revestidos y o rectificados, continúan considerándose ríos y no canales. Caño: Conductos que sirven para conducir fluidos. Drenaje: Todo aquel cauce o curso de agua no clasificado dentro de los otros tipos de drenaje.
https://datosabiertos.bogota.gov.co/dataset/corriente-de-agua-bogota-d-c</t>
  </si>
  <si>
    <t>Empresa de Acueducto y Alcantarillado de Bogotá.
Área o extensión de agua sobre la tierra, de origen natural o artificial que debido a la escala de su visualización es representada a través de geometrías tipo polígono. Tiene como categorías; Río: Corriente natural de agua que fluye con continuidad, de tercer orden o superior, posee un caudal determinado y desemboca en el mar, en un lago o en otro río, en cuyo caso se denomina afluente. Los tramos de ríos que han sido revestidos y o rectificados, continúan considerándose ríos y no canales. Canal: Cauce artificial abierto cuya sección transversal tiene una forma generalmente constante, claramente diferenciado, que contiene agua en movimiento, de forma permanente o periódica. Laguna: Depósito de agua generalmente dulce. Humedal: Ecosistemas de gran valor natural y cultural, constituidos por un cuerpo de agua permanente o estacional de escasa profundidad, una franja a su alrededor que puede cubrirse por inundaciones periódicas (ronda hidráulica) y una franja de terreno no inundable, llamada zona de manejo y preservación ambiental. Embalse: Emplazamiento natural o artificial, usado para el almacenamiento la generación de energía eléctrica, regulación o control de recursos hídricos, abastecimiento de agua, riego o fines turísticos. Pantano: Capa de aguas estancadas y poco profundas en la cual crece una vegetación acuática a veces muy densa.Quebrada: Curso de agua de origen natural, de primer o segundo orden, con un caudal intermitente o permanente y un comportamiento generalmente torrencial. Las quebradas canalizadas continúan considerándose como quebradas.
https://datosabiertos.bogota.gov.co/dataset/cuerpo-de-agua-bogota-d-c</t>
  </si>
  <si>
    <t>camels_br_location_gauges</t>
  </si>
  <si>
    <t>camels_br_location_gauges_climate</t>
  </si>
  <si>
    <t>Notas</t>
  </si>
  <si>
    <t>Solo permite matrices de dispersión de dos variables.</t>
  </si>
  <si>
    <t>Gráficos</t>
  </si>
  <si>
    <t>Elemento</t>
  </si>
  <si>
    <t>No visibles</t>
  </si>
  <si>
    <t>A ferramenta ANA Data Acquisition realiza o download automático de várias estações pluviométricas e fluviométricas disponibilizados pela Agência Nacional de Águas (ANA). Foi idealizada como parte do plugin do Modelo de Grandes Bacias (MGB) no software Quantum GIS, entretanto, devido aos diferentes usos dos dados hidrológicos, a ferramenta encontra-se hoje também disponível em um plugin independente.
https://www.ufrgs.br/
https://www.ufrgs.br/hge/ana-data-acquisition/</t>
  </si>
  <si>
    <t>UECIJG</t>
  </si>
  <si>
    <t xml:space="preserve">Filtrado capa original "ORD_STRA" &gt;=6
HydroRIVERS represents a vectorized line network of all global rivers that have a catchment area of at least 10 km² or an average river flow of at least 0.1 m³/sec, or both. HydroRIVERS has been extracted from the gridded HydroSHEDS core layers at 15 arc-second resolution. The global coverage of HydroRIVERS encompasses 8.5 million individual river reaches with an average length of 4.2 km, representing a total of 35.9 million km of rivers globally. HydroRIVERS only includes a limited amount of (mostly geometric) attribute information, such as the river reach length, the distance from upstream headwaters and ocean outlet, the river order, and an estimate of long-term average discharge. Every river reach is also co-registered to the sub-basin of the HydroBASINS database in which it resides (via a shared ID).
Original layer name: HydroRIVERS_v10_sa
https://www.hydrosheds.org/products/hydrorivers
</t>
  </si>
  <si>
    <t>ideam_cne</t>
  </si>
  <si>
    <t>Catálogo nacional estaciones Colombia - CNE - IDEAM</t>
  </si>
  <si>
    <t>ZE Hidrología atmosférica</t>
  </si>
  <si>
    <t>uecijg_zona_estudio_1</t>
  </si>
  <si>
    <t>uecijg_zona_estudio_2</t>
  </si>
  <si>
    <t>ZE Hidrología terrestre</t>
  </si>
  <si>
    <t>uecijg_zona_estudio_2_fishnet025d</t>
  </si>
  <si>
    <t>uecijg_zona_estudio_2_fishnet025d_label</t>
  </si>
  <si>
    <t>Cuenca hidrográfica Nivel 1, Cuenca hidrográfica Nivel 3, Cuenca hidrográfica Nivel 6</t>
  </si>
  <si>
    <t>hydro_rivers_v10_sa</t>
  </si>
  <si>
    <t>Red drenaje Nivel 6+</t>
  </si>
  <si>
    <t>Cuenca hidrográfica</t>
  </si>
  <si>
    <t>Subcuenca hidrográfica</t>
  </si>
  <si>
    <t>Subzona hidrográfica</t>
  </si>
  <si>
    <t>Cuerpos de agua</t>
  </si>
  <si>
    <t>Drenajes</t>
  </si>
  <si>
    <t>15 - Estaciones</t>
  </si>
  <si>
    <t>15 - Estaciones &amp; Climatic indices</t>
  </si>
  <si>
    <t>uecijg_zona_estudio_2_fishnet025d_label_t</t>
  </si>
  <si>
    <t>Colocar en una sola capa un único rótulo multilínea con los atributos requeridos.</t>
  </si>
  <si>
    <t>Clase de entidad unión</t>
  </si>
  <si>
    <t>Tabla unión</t>
  </si>
  <si>
    <t>Zona de estudio hidrología atmosférica - UECIJG</t>
  </si>
  <si>
    <t>Catálogo nacional de estaciones Colombia - CNE - IDEAM</t>
  </si>
  <si>
    <t>Zona de estudio hidrología terrestre - UECIJG</t>
  </si>
  <si>
    <t>Polígonos red de muestreo zona de estudio hidrología terrestre cada 0.25 grados decimales - UECIJG</t>
  </si>
  <si>
    <t>Nodos red de muestreo zona de estudio hidrología terrestre cada 0.25 grados decimales - UECIJG</t>
  </si>
  <si>
    <t>Red de drenaje nivel 6 y superior, clasificación ordinaria - HydroSHEDS</t>
  </si>
  <si>
    <t xml:space="preserve">Cuencas hidrográficas adjuntas - CAMELS-BR </t>
  </si>
  <si>
    <t xml:space="preserve">Estaciones - CAMELS-BR </t>
  </si>
  <si>
    <t xml:space="preserve">Estaciones e índices climatológicos - CAMELS-BR </t>
  </si>
  <si>
    <t xml:space="preserve">Estaciones y evapotranspiración GLEAM anual, mm - CAMELS-BR  </t>
  </si>
  <si>
    <t>camels_br_location_gauges_evapotransp_gleam_year_sum</t>
  </si>
  <si>
    <t>15 - Estaciones - Evapotranspiración GLEAM, mm</t>
  </si>
  <si>
    <t xml:space="preserve">Estaciones y evapotranspiración MGB anual, mm - CAMELS-BR  </t>
  </si>
  <si>
    <t>08_CAMELS_BR_evapotransp_gleam. Versión 20230301.
Zenodo. https://zenodo.org/record/3964745
Daily actual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</si>
  <si>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camels_br_location_gauges_evapotransp_mgb_year_sum</t>
  </si>
  <si>
    <t>15 - Estaciones - Evapotranspiración MGB, mm</t>
  </si>
  <si>
    <t>camels_br_location_gauges_potential_evapotransp_gleam_year_sum</t>
  </si>
  <si>
    <t>15 - Estaciones - Evapotranspiración potencial GLEAM, mm</t>
  </si>
  <si>
    <t xml:space="preserve">Estaciones y evapotranspiración potencial GLEAM anual, mm - CAMELS-BR  </t>
  </si>
  <si>
    <t xml:space="preserve">Estaciones y precipitación CHIRPS anual, mm - CAMELS-BR  </t>
  </si>
  <si>
    <t>camels_br_location_gauges_precipitation_chirps_year_sum</t>
  </si>
  <si>
    <t>15 - Estaciones - Precipitación CHIRPS, mm</t>
  </si>
  <si>
    <t xml:space="preserve">Estaciones y precipitación MSWEP anual, mm - CAMELS-BR  </t>
  </si>
  <si>
    <t>camels_br_location_gauges_precipitation_mswep_year_sum</t>
  </si>
  <si>
    <t>15 - Estaciones - Precipitación MSWEP, mm</t>
  </si>
  <si>
    <t>camels_br_location_gauges_simulated_streamflow_year_mean</t>
  </si>
  <si>
    <t>15 - Estaciones - Caudal simulado drenajes, m³/s</t>
  </si>
  <si>
    <t xml:space="preserve">Estaciones y caudal simulado anual, m³/s - CAMELS-BR  </t>
  </si>
  <si>
    <t xml:space="preserve">Estaciones y caudal medido anual, m³/s - CAMELS-BR  </t>
  </si>
  <si>
    <t>camels_br_location_gauges_streamflow_m3s_year_mean</t>
  </si>
  <si>
    <t>15 - Estaciones - Caudal medido drenajes, m³/s</t>
  </si>
  <si>
    <t xml:space="preserve">Estaciones y caudal medido laminado, mm - CAMELS-BR  </t>
  </si>
  <si>
    <t>camels_br_location_gauges_streamflow_mm_year_mean</t>
  </si>
  <si>
    <t>15 - Estaciones - Caudal laminado drenajes, mm</t>
  </si>
  <si>
    <t>camels_br_location_gauges_temperature_max_year_mean</t>
  </si>
  <si>
    <t>15 - Estaciones - Temperatura máxima CPC, mm</t>
  </si>
  <si>
    <t>camels_br_location_gauges_temperature_mean_year_mean</t>
  </si>
  <si>
    <t>15 - Estaciones - Temperatura media CPC, mm</t>
  </si>
  <si>
    <t>camels_br_location_gauges_temperature_min_year_mean</t>
  </si>
  <si>
    <t>15 - Estaciones - Temperatura mínima CPC, mm</t>
  </si>
  <si>
    <t>Localizaciones geográficas red de muestreo zona de estudio hidrología terrestre cada 0.25 grados decimales - UECIJG</t>
  </si>
  <si>
    <t>Indices climatológicos por estación - CAMELS-BR</t>
  </si>
  <si>
    <t>Caudal medido en drenajes, m³/s - CAMELS-BR</t>
  </si>
  <si>
    <t>Caudal laminado en drenajes, mm - CAMELS-BR</t>
  </si>
  <si>
    <t>Caudal simulado en drenajes, m³/s - CAMELS-BR</t>
  </si>
  <si>
    <t>Precipitación CHIRPS, mm - CAMELS-BR</t>
  </si>
  <si>
    <t>Precipitación MSWEP, mm - CAMELS-BR</t>
  </si>
  <si>
    <t>Precipitación CPC NOOA, mm - CAMELS-BR</t>
  </si>
  <si>
    <t>Evapotranspiración GLEAM, mm - CAMELS-BR</t>
  </si>
  <si>
    <t>Evapotranspiración MGB, mm - CAMELS-BR</t>
  </si>
  <si>
    <t>Evapotranspiración potencial GLEAM, mm - CAMELS-BR</t>
  </si>
  <si>
    <t>Temperatura mínima CPC, mm - CAMELS-BR</t>
  </si>
  <si>
    <t>Temperatura media CPC, mm - CAMELS-BR</t>
  </si>
  <si>
    <t>Temperatura máxima CPC, mm - CAMELS-BR</t>
  </si>
  <si>
    <t>Geología - CAMELS-BR</t>
  </si>
  <si>
    <t>01_CAMELS_BR_attributes. Geologic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</si>
  <si>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camels_br_geology</t>
  </si>
  <si>
    <t>geol_class_1st</t>
  </si>
  <si>
    <t>Most common geologic class in the catchment</t>
  </si>
  <si>
    <t>GLiM</t>
  </si>
  <si>
    <t>geol_class_1st_perc</t>
  </si>
  <si>
    <t>Percentage of the catchment covered by the most common geologic class</t>
  </si>
  <si>
    <t>%</t>
  </si>
  <si>
    <t>geol_class_2nd</t>
  </si>
  <si>
    <t>Second most common geologic class in the catchment</t>
  </si>
  <si>
    <t>geol_class_2nd_perc</t>
  </si>
  <si>
    <t>Percentage of the catchment covered by the second most common geologic class</t>
  </si>
  <si>
    <t>carb_rocks_perc</t>
  </si>
  <si>
    <t>Percentage of the catchment covered by carbonate sedimentary rocks</t>
  </si>
  <si>
    <t>geol_porosity</t>
  </si>
  <si>
    <t>Subsurface porosity of the catchment</t>
  </si>
  <si>
    <t>GLHYMPS v2.0</t>
  </si>
  <si>
    <t>geol_permeability</t>
  </si>
  <si>
    <t>Subsurface permeability (log10 scale) of the catchment, extract for each catchment using the geometric mean</t>
  </si>
  <si>
    <t>m²</t>
  </si>
  <si>
    <t>camels_br_human_intervention</t>
  </si>
  <si>
    <t>01_CAMELS_BR_attributes. Human intervention indices.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</si>
  <si>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Índices de intervención humana - CAMELS-BR</t>
  </si>
  <si>
    <t>consumptive_use</t>
  </si>
  <si>
    <t>Total consumptive water use in 2017, normalized by catchment area</t>
  </si>
  <si>
    <t>mm yr-1</t>
  </si>
  <si>
    <t>ANA (2019c)</t>
  </si>
  <si>
    <t>consumptive_use_perc</t>
  </si>
  <si>
    <t>Total consumptive water use in 2017, normalized by mean annual streamflow</t>
  </si>
  <si>
    <t>reservoirs_vol</t>
  </si>
  <si>
    <t>Total maximum storage capacity of the reservoirs in the catchment</t>
  </si>
  <si>
    <t>GRanD v1.3, ONS, and ANA (2018)</t>
  </si>
  <si>
    <t>regulation_degree</t>
  </si>
  <si>
    <t>Ratio of total reservoir storage capacity of the catchment to its total annual flow</t>
  </si>
  <si>
    <t>camels_br_hydrology</t>
  </si>
  <si>
    <t>01_CAMELS_BR_attributes. Hydrological signatures.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</si>
  <si>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Índices hidrológicos - CAMELS-BR</t>
  </si>
  <si>
    <t>q_mean</t>
  </si>
  <si>
    <t>Mean daily discharge</t>
  </si>
  <si>
    <t>ANA (2019a)</t>
  </si>
  <si>
    <t>runoff_ratio</t>
  </si>
  <si>
    <t>Runoff ratio, computed as the ratio of mean daily discharge to mean daily precipitation</t>
  </si>
  <si>
    <t>stream_elas</t>
  </si>
  <si>
    <t>Streamflow precipitation elasticity (i.e., the sensitivity of streamflow to changes in precipitation at the annual timescale, using the mean daily discharge as reference). See equation 7 in Sankarasubramanian et al. (2001), with the last element being P/Q not Q/P</t>
  </si>
  <si>
    <t>slope_fdc</t>
  </si>
  <si>
    <t>Slope of the flow duration curve between the log-transformed 33rd and 66th streamflow percentiles</t>
  </si>
  <si>
    <t>baseflow_index</t>
  </si>
  <si>
    <t>Baseflow index, computed as the ratio of mean daily baseflow to mean daily discharge, with the hydrograph separation performed using the Ladson et al. (2013) digital filter</t>
  </si>
  <si>
    <t>hfd_mean</t>
  </si>
  <si>
    <t>Mean half-flow date (i.e., the date on which the cumulative discharge since 1st September reaches half of the annual discharge)</t>
  </si>
  <si>
    <t>day of the year</t>
  </si>
  <si>
    <t>Q5</t>
  </si>
  <si>
    <t>5% flow quantile (low flow)</t>
  </si>
  <si>
    <t>Q95</t>
  </si>
  <si>
    <t>95% flow quantile (high flow)</t>
  </si>
  <si>
    <t>high_q_freq</t>
  </si>
  <si>
    <t>Frequency of high-flow days (&gt; 9 times the median daily flow)</t>
  </si>
  <si>
    <t>high_q_dur</t>
  </si>
  <si>
    <t>Average duration of high-flow events (number of consecutive days &gt; 9 times the median daily flow)</t>
  </si>
  <si>
    <t>low_q_freq</t>
  </si>
  <si>
    <t>Frequency of low-flow days (&lt; 0.2 times the mean daily flow)</t>
  </si>
  <si>
    <t>Cobertura de suelos - CAMELS-BR</t>
  </si>
  <si>
    <t>01_CAMELS_BR_attributes. Land cover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</si>
  <si>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camels_br_land_cover</t>
  </si>
  <si>
    <t>crop_perc</t>
  </si>
  <si>
    <t>Percentage covered by croplands</t>
  </si>
  <si>
    <t>ESA GlobCover2009</t>
  </si>
  <si>
    <t>crop_mosaic_perc</t>
  </si>
  <si>
    <t>Percentage covered by a mosaic of croplands and natural vegetation</t>
  </si>
  <si>
    <t>forest_perc</t>
  </si>
  <si>
    <t>Percentage covered by broadleaved or needleleaved forests, either evergreen or deciduous</t>
  </si>
  <si>
    <t>shrub_perc</t>
  </si>
  <si>
    <t>Percentage covered by shrublands</t>
  </si>
  <si>
    <t>grass_perc</t>
  </si>
  <si>
    <t>Percentage covered by grasslands or areas with sparse (&lt;15%) vegetation</t>
  </si>
  <si>
    <t>barren_perc</t>
  </si>
  <si>
    <t>Percentage covered by barren areas</t>
  </si>
  <si>
    <t>imperv_perc</t>
  </si>
  <si>
    <t>Percentage covered by artificial surfaces or urban areas</t>
  </si>
  <si>
    <t>wet_perc</t>
  </si>
  <si>
    <t>Percentage covered by water bodies or wetlands</t>
  </si>
  <si>
    <t>snow_perc</t>
  </si>
  <si>
    <t>Percentage covered by permanent snow or ice</t>
  </si>
  <si>
    <t>dom_land_cover</t>
  </si>
  <si>
    <t>Dominant land cover</t>
  </si>
  <si>
    <t>dom_land_cover_perc</t>
  </si>
  <si>
    <t>Percentage covered by the dominant land cover</t>
  </si>
  <si>
    <t>camels_br_location</t>
  </si>
  <si>
    <t>Catchment identifier provided by ANA</t>
  </si>
  <si>
    <t>Gauge name provided by ANA</t>
  </si>
  <si>
    <t>gauge_region</t>
  </si>
  <si>
    <t>Hydrographic region</t>
  </si>
  <si>
    <t>Gauge latitude</t>
  </si>
  <si>
    <t>ºN</t>
  </si>
  <si>
    <t>Gauge longitude</t>
  </si>
  <si>
    <t>ºE</t>
  </si>
  <si>
    <t>elev_gauge</t>
  </si>
  <si>
    <t>Gauge elevation</t>
  </si>
  <si>
    <t>m.a.s.l.</t>
  </si>
  <si>
    <t>HydroSHEDS 15 arc-sec DEM</t>
  </si>
  <si>
    <t>elev_mean</t>
  </si>
  <si>
    <t>Catchment mean elevation</t>
  </si>
  <si>
    <t>slope_mean</t>
  </si>
  <si>
    <t>Catchment mean slope</t>
  </si>
  <si>
    <t>m km-1</t>
  </si>
  <si>
    <t>area</t>
  </si>
  <si>
    <t>Catchment area</t>
  </si>
  <si>
    <t>km²</t>
  </si>
  <si>
    <t>Do et al. (2018)</t>
  </si>
  <si>
    <t>Catchment area of the 3679 gauges according to ANA</t>
  </si>
  <si>
    <t>Catchment area of the 3679 gauges according to GSIM</t>
  </si>
  <si>
    <t>area_gsim_quality</t>
  </si>
  <si>
    <t>Quality of the catchment area estimatives of the 3679 gauges according to GSIM</t>
  </si>
  <si>
    <t>q_quality_control_perc</t>
  </si>
  <si>
    <t>Percentage of streamflow data (1990-2009) with quality control checks by ANA</t>
  </si>
  <si>
    <t>q_stream_stage_perc</t>
  </si>
  <si>
    <t>Percentage of streamflow data (1990-2009) derived from stream stage measurements</t>
  </si>
  <si>
    <t>camels_br_quality_check</t>
  </si>
  <si>
    <t>01_CAMELS_BR_attributes. Location and topographic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</si>
  <si>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Chequeos de calidad en cuencas - CAMELS-BR</t>
  </si>
  <si>
    <t>01_CAMELS_BR_attributes. Data quality checks.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</si>
  <si>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Características de suelos - CAMELS-BR</t>
  </si>
  <si>
    <t>01_CAMELS_BR_attributes. Soil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</si>
  <si>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camels_br_soil</t>
  </si>
  <si>
    <t>sand_perc</t>
  </si>
  <si>
    <t>Percentage of sand content of the soil material smaller than 2 mm at a depth of 30 cm</t>
  </si>
  <si>
    <t>SoilGrids250m</t>
  </si>
  <si>
    <t>silt_perc</t>
  </si>
  <si>
    <t>Percentage of silt content of the soil material smaller than 2 mm at a depth of 30 cm</t>
  </si>
  <si>
    <t>clay_perc</t>
  </si>
  <si>
    <t>Percentage of clay content of the soil material smaller than 2 mm at a depth of 30 cm</t>
  </si>
  <si>
    <t>org_carbon_content</t>
  </si>
  <si>
    <t>Soil organic carbon content at a soil depth of 30 cm</t>
  </si>
  <si>
    <t>g kg-1</t>
  </si>
  <si>
    <t>bedrock_depth</t>
  </si>
  <si>
    <t>Depth to bedrock</t>
  </si>
  <si>
    <t>cm</t>
  </si>
  <si>
    <t>water_table_depth</t>
  </si>
  <si>
    <t>Median water table depth</t>
  </si>
  <si>
    <t>Fan et al. (2013)</t>
  </si>
  <si>
    <t>Características topográficas en cuencas - CAMELS-BR</t>
  </si>
  <si>
    <t>01_CAMELS_BR_attributes. Topographic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</si>
  <si>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camels_br_topography</t>
  </si>
  <si>
    <t>Localización de cuencas - CAMELS-BR</t>
  </si>
  <si>
    <t>Unión de estaciones con series de caudal simulado anual. Versión 20230301.
Zenodo. https://zenodo.org/record/3964745
Filtro: registros con año &gt;= 1980 y cuenca Amazonas
Simulated daily streamflow time series using the large-scale MGB-SA model (Modelo de Grandes Bacias; Siqueira et al., 2018).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</si>
  <si>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caudal simulado anual. Versión 20230301.
Zenodo. https://zenodo.org/record/3964745
Filtro: registros con año &gt;= 1980 y cuenca Amazonas
Daily streamflow time series obtained from ANA's website (Brazilian National Water Agency - http://www.snirh.gov.br/hidroweb/).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</si>
  <si>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caudal simulado anual. Versión 20230301.
Zenodo. https://zenodo.org/record/3964745
Filtro: registros con año &gt;= 1980 y cuenca Amazonas
Daily streamflow time series.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</si>
  <si>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temperatura máxima anual. Versión 20230301.
Zenodo. https://zenodo.org/record/3964745
Filtro: registros con año &gt;= 1980 y cuenca Amazonas
Daily maximum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</si>
  <si>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temperatura media anual. Versión 20230301.
Zenodo. https://zenodo.org/record/3964745
Filtro: registros con año &gt;= 1980 y cuenca Amazonas
Daily average temperature time series, computed by averaging the daily minimum and maximum temperature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</si>
  <si>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temperatura media anual. Versión 20230301.
Zenodo. https://zenodo.org/record/3964745
Filtro: registros con año &gt;= 1980 y cuenca Amazonas
Daily minimum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</si>
  <si>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camels_br_location_gauges_precipitation_cpc_year_sum</t>
  </si>
  <si>
    <t xml:space="preserve">Estaciones y precipitación CPC anual, mm - CAMELS-BR  </t>
  </si>
  <si>
    <t>Unión de estaciones con series de precipitación MSWEP anual. Versión 20230301.
https://zenodo.org/record/3964745
Filtro: registros con año &gt;= 1980 y cuenca Amazonas
Daily precipitation time series extracted from MSWEP v2.2 (Beck et al., 2019).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</si>
  <si>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precipitación CHIRPS anual. Versión 20230301.
https://zenodo.org/record/3964745
Filtro: registros con año &gt;= 1980 y cuenca Amazonas
Daily precipitation time series extracted from CHIRPS v2.0 (Funk et al., 2015).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</si>
  <si>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evapotranspiración potencial GLEAM anual. Versión 20230301.
https://zenodo.org/record/3964745
Filtro: registros con año &gt;= 1980 y cuenca Amazonas
Daily potential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</si>
  <si>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evapotranspiración MGB anual. Versión 20230301.
https://zenodo.org/record/3964745
Filtro: registros con año &gt;= 1980 y cuenca Amazonas
Daily actual evapotranspiration time series extracted from MGB-SA (Siqueira et al., 2018).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</si>
  <si>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evapotranspiración GLEAM anual. Versión 20230301.
https://zenodo.org/record/3964745
Filtro: registros con año &gt;= 1980 y cuenca Amazonas
Daily actual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</si>
  <si>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Unión de estaciones con asociación de tabla de índices climatológicos. Versión 20230301.
https://zenodo.org/record/3964745
Filtro: registros con año &gt;= 1980
Gauges with available streamflow time series.
The table of contents includes the location attributes, the catchment areas according to ANA (the Brazilian National Water Agency) and GSIM (Global Streamflow Indices and Metadata Archive; Do et al., 2018), and the data quality associated with GSIM estimates.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</si>
  <si>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Unión de estaciones con series de precipitación CPC anual. Versión 20230301.
https://zenodo.org/record/3964745
Filtro: registros con año &gt;= 1980 y cuenca Amazonas
Daily precipitation time series extracted from CPC (NOAA, 2019a).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</si>
  <si>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15 - Estaciones - Precipitación CPC, mm</t>
  </si>
  <si>
    <t>Out 1:7,500,000</t>
  </si>
  <si>
    <t xml:space="preserve">Cuencas hidrográficas adjuntas y geología - CAMELS-BR </t>
  </si>
  <si>
    <t>Unión de cuencas con de tabla de geología.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</si>
  <si>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Geología</t>
  </si>
  <si>
    <t>"G1st: " + $feature.geol_class_1st_perc + "%"  + textformatting.NewLine +  $feature.geol_class_1st + textformatting.NewLine + "G2nd: " + $feature.geol_class_1st_perc + "%" + textformatting.NewLine + $feature.geol_class_2nd  + textformatting.NewLine + "Carbon.: " + $feature.carb_rocks_perc + "%" + textformatting.NewLine + "Poros: " + $feature.geol_porosity + textformatting.NewLine + "Perm.: " + $feature.geol_porosity + "m²"</t>
  </si>
  <si>
    <t xml:space="preserve">Cuencas hidrográficas adjuntas e intervención humana - CAMELS-BR </t>
  </si>
  <si>
    <t>camels_br_catchments_human_intervention</t>
  </si>
  <si>
    <t>camels_br_catchments_geology</t>
  </si>
  <si>
    <t>10^6 m3</t>
  </si>
  <si>
    <t>"Consumo: "+ $feature.consumptive_use + "mm/año"</t>
  </si>
  <si>
    <t>14 - Cuenca hidrográfica &amp; Intervención humana</t>
  </si>
  <si>
    <t>Unión de cuencas con de tabla de intervención humana.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</si>
  <si>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 xml:space="preserve">Cuencas hidrográficas adjuntas e hidrología - CAMELS-BR </t>
  </si>
  <si>
    <t>Unión de cuencas con de tabla de hidrología.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</si>
  <si>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Hidrología</t>
  </si>
  <si>
    <t>camels_br_catchments_hydrology</t>
  </si>
  <si>
    <t>"Qm: "+ Round($feature.q_mean, 2) + " mm/día"</t>
  </si>
  <si>
    <t>camels_br_catchments_land_cover</t>
  </si>
  <si>
    <t>$feature.dom_land_cover + " " + Round($feature.dom_land_cover_perc, 2) + " %"</t>
  </si>
  <si>
    <t xml:space="preserve">Cuencas hidrográficas adjuntas y tipos de suelos - CAMELS-BR </t>
  </si>
  <si>
    <t>Unión de cuencas con de tabla de tipos de suelos.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</si>
  <si>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camels_br_catchments_soil</t>
  </si>
  <si>
    <t>14 - Cuenca hidrográfica &amp; Tipos de suelos</t>
  </si>
  <si>
    <t>"Arena: " + Round($feature.sand_perc, 2) + " %"  + textformatting.NewLine + "Limo: " + Round($feature.silt_perc, 2) + " %"  + textformatting.NewLine + "Arcilla: " + Round($feature.clay_perc, 2) + " %"  + textformatting.NewLine + "Orgánico: " + Round($feature.org_carbon_content, 2) + " g/kg"</t>
  </si>
  <si>
    <t xml:space="preserve">Cuencas hidrográficas adjuntas y coberturas de tierras - CAMELS-BR </t>
  </si>
  <si>
    <t>Unión de cuencas con de tabla de coberturas de tierras.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</si>
  <si>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Cobertura tierras</t>
  </si>
  <si>
    <t xml:space="preserve">Cuencas hidrográficas adjuntas y topografía - CAMELS-BR </t>
  </si>
  <si>
    <t>Unión de cuencas con de tabla de topografía.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</si>
  <si>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Topografía</t>
  </si>
  <si>
    <t>camels_br_catchments_topography</t>
  </si>
  <si>
    <t>"Cota: " + Round($feature.elev_mean, 2) + " m.s.n.m"  + textformatting.NewLine + "S: " + Round($feature.slope_mean, 2) + " m/km"  + textformatting.NewLine + "A: " + Round($feature.area, 2) + " km²"</t>
  </si>
  <si>
    <t>Campo complementario</t>
  </si>
  <si>
    <t>z = ( x - μ ) / σ. Calculated by UECIJG.</t>
  </si>
  <si>
    <t>ZScore</t>
  </si>
  <si>
    <t>Mean</t>
  </si>
  <si>
    <t>Mean value per gauge. Calculated by UECIJG.</t>
  </si>
  <si>
    <t>Standard deviation per gauge. Calculated by UECIJG.</t>
  </si>
  <si>
    <t>STD</t>
  </si>
  <si>
    <t>Al realizar filtros, las gráficas de matriz de dispersión y series de tiempo no se actualizan automáticamente. Cambie el campo Split a otro valor y vuelva al valor original para refrescar las gráficas.</t>
  </si>
  <si>
    <t>Configuración general</t>
  </si>
  <si>
    <t xml:space="preserve">Estaciones y caudal medido anual mensual, m³/s - CAMELS-BR  </t>
  </si>
  <si>
    <t>camels_br_location_gauges_streamflow_m3s_year_month_mean</t>
  </si>
  <si>
    <t>Unión de estaciones con series de caudal simulado anual mensual. Versión 20230301.
Zenodo. https://zenodo.org/record/3964745
Filtro: registros con año &gt;= 1980 y cuenca Amazonas
Daily streamflow time series obtained from ANA's website (Brazilian National Water Agency - http://www.snirh.gov.br/hidroweb/).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</si>
  <si>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 xml:space="preserve">Estaciones y caudal medido laminado anual mensual, mm - CAMELS-BR  </t>
  </si>
  <si>
    <t>Unión de estaciones con series de caudal simulado anual mensual. Versión 20230301.
Zenodo. https://zenodo.org/record/3964745
Filtro: registros con año &gt;= 1980 y cuenca Amazonas
Daily streamflow time series.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</si>
  <si>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camels_br_location_gauges_streamflow_mm_year_month_mean</t>
  </si>
  <si>
    <t xml:space="preserve">Estaciones y caudal simulado anual mensual, m³/s - CAMELS-BR  </t>
  </si>
  <si>
    <t>Unión de estaciones con series de caudal simulado anual mensual. Versión 20230301.
Zenodo. https://zenodo.org/record/3964745
Filtro: registros con año &gt;= 1980 y cuenca Amazonas
Simulated daily streamflow time series using the large-scale MGB-SA model (Modelo de Grandes Bacias; Siqueira et al., 2018).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</si>
  <si>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camels_br_location_gauges_simulated_streamflow_year_month_mean</t>
  </si>
  <si>
    <t xml:space="preserve">Estaciones y precipitación CHIRPS anual mensual, mm - CAMELS-BR  </t>
  </si>
  <si>
    <t>Unión de estaciones con series de precipitación CHIRPS anual mensual. Versión 20230301.
https://zenodo.org/record/3964745
Filtro: registros con año &gt;= 1980 y cuenca Amazonas
Daily precipitation time series extracted from CHIRPS v2.0 (Funk et al., 2015).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</si>
  <si>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camels_br_location_gauges_precipitation_chirps_year_month_sum</t>
  </si>
  <si>
    <t>camels_br_location_gauges_precipitation_mswep_year_month_sum</t>
  </si>
  <si>
    <t xml:space="preserve">Estaciones y precipitación MSWEP anual mensual, mm - CAMELS-BR  </t>
  </si>
  <si>
    <t>Unión de estaciones con series de precipitación MSWEP anual mensual. Versión 20230301.
https://zenodo.org/record/3964745
Filtro: registros con año &gt;= 1980 y cuenca Amazonas
Daily precipitation time series extracted from MSWEP v2.2 (Beck et al., 2019).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</si>
  <si>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 xml:space="preserve">Estaciones y evapotranspiración GLEAM anual mensual, mm - CAMELS-BR  </t>
  </si>
  <si>
    <t>Unión de estaciones con series de evapotranspiración GLEAM anual mensual. Versión 20230301.
https://zenodo.org/record/3964745
Filtro: registros con año &gt;= 1980 y cuenca Amazonas
Daily actual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</si>
  <si>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camels_br_location_gauges_evapotransp_gleam_year_month_sum</t>
  </si>
  <si>
    <t xml:space="preserve">Estaciones y evapotranspiración MGB anual mensual, mm - CAMELS-BR  </t>
  </si>
  <si>
    <t>Unión de estaciones con series de evapotranspiración MGB anual mensual. Versión 20230301.
https://zenodo.org/record/3964745
Filtro: registros con año &gt;= 1980 y cuenca Amazonas
Daily actual evapotranspiration time series extracted from MGB-SA (Siqueira et al., 2018).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</si>
  <si>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camels_br_location_gauges_evapotransp_mgb_year_month_sum</t>
  </si>
  <si>
    <t xml:space="preserve">Estaciones y evapotranspiración potencial GLEAM anual mensual, mm - CAMELS-BR  </t>
  </si>
  <si>
    <t>Unión de estaciones con series de evapotranspiración potencial GLEAM anual mensual. Versión 20230301.
https://zenodo.org/record/3964745
Filtro: registros con año &gt;= 1980 y cuenca Amazonas
Daily potential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</si>
  <si>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camels_br_location_gauges_potential_evapotransp_gleam_year_month_sum</t>
  </si>
  <si>
    <t xml:space="preserve">Estaciones y temperatura mínima anual mensual CPC, °C - CAMELS-BR  </t>
  </si>
  <si>
    <t>Unión de estaciones con series de temperatura media anual mensual. Versión 20230301.
Zenodo. https://zenodo.org/record/3964745
Filtro: registros con año &gt;= 1980 y cuenca Amazonas
Daily minimum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</si>
  <si>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camels_br_location_gauges_temperature_min_year_month_mean</t>
  </si>
  <si>
    <t xml:space="preserve">Estaciones y temperatura mínima anual CPC, °C - CAMELS-BR  </t>
  </si>
  <si>
    <t xml:space="preserve">Estaciones y temperatura media anual CPC, °C - CAMELS-BR  </t>
  </si>
  <si>
    <t xml:space="preserve">Estaciones y temperatura máxima anual CPC, °C - CAMELS-BR  </t>
  </si>
  <si>
    <t xml:space="preserve">Estaciones y temperatura media anual mensual CPC, °C - CAMELS-BR  </t>
  </si>
  <si>
    <t>Unión de estaciones con series de temperatura media anual mensual. Versión 20230301.
Zenodo. https://zenodo.org/record/3964745
Filtro: registros con año &gt;= 1980 y cuenca Amazonas
Daily average temperature time series, computed by averaging the daily minimum and maximum temperature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</si>
  <si>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camels_br_location_gauges_temperature_mean_year_month_mean</t>
  </si>
  <si>
    <t xml:space="preserve">Estaciones y temperatura máxima anual mensual CPC, °C - CAMELS-BR  </t>
  </si>
  <si>
    <t>Unión de estaciones con series de temperatura máxima anual mensual. Versión 20230301.
Zenodo. https://zenodo.org/record/3964745
Filtro: registros con año &gt;= 1980 y cuenca Amazonas
Daily maximum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</si>
  <si>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camels_br_location_gauges_temperature_max_year_month_mean</t>
  </si>
  <si>
    <t xml:space="preserve">Estaciones y precipitación CPC anual mensual, mm - CAMELS-BR  </t>
  </si>
  <si>
    <t>Unión de estaciones con series de precipitación CPC anual mensual. Versión 20230301.
https://zenodo.org/record/3964745
Filtro: registros con año &gt;= 1980 y cuenca Amazonas
Daily precipitation time series extracted from CPC (NOAA, 2019a).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</si>
  <si>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camels_br_location_gauges_precipitation_cpc_year_month_sum</t>
  </si>
  <si>
    <t>"Qo: "+ Round($feature.MEAN_streamflow_m3s,1)
"Qo: "+ Round($feature.MEAN_streamflow_m3s,1)  +  textformatting.NewLine + $feature.year + '-' + $feature.month</t>
  </si>
  <si>
    <t>$feature.gauge_id
$feature.gauge_name + ' '
Rótulo compuesto:
$feature.gauge_id + " - " + $feature.gauge_name + textformatting.NewLine + "P: " + Round($feature.p_mean, 2) + textformatting.NewLine + "PET: " + Round($feature.pet_mean, 2) + textformatting.NewLine + "ET: " + Round($feature.et_mean, 2) + textformatting.NewLine + "Arz: " + Round($feature.aridity, 2) + textformatting.NewLine + "Psea: " + Round($feature.p_seasonality, 2) + textformatting.NewLine + "Asyn: " + Round($feature.asynchronicity, 2) + textformatting.NewLine + "Phf: " + Round($feature.high_prec_freq, 2) + textformatting.NewLine + "Phd: " + Round($feature.high_prec_dur, 2) + textformatting.NewLine + "Plf: " + Round($feature.low_prec_freq, 2) + textformatting.NewLine + "Pld: " + Round($feature.low_prec_dur, 2)</t>
  </si>
  <si>
    <t>Out 1:10,000,000</t>
  </si>
  <si>
    <t>HydroBASINS represents a series of vectorized polygon layers that depict sub-basin boundaries at a global scale. The goal of this product is to provide a seamless global coverage of consistently sized and hierarchically nested sub-basins at different scales (from tens to millions of square kilometers), supported by a coding scheme that allows for analysis of catchment topology such as up- and downstream connectivity. HydroBASINS has been extracted from the gridded HydroSHEDS core layers at 15 arc-second resolution.
https://www.hydrosheds.org/products/hydrobasins
https://data.hydrosheds.org/file/technical-documentation/HydroBASINS_TechDoc_v1c.pdf</t>
  </si>
  <si>
    <t>ECIGrupo</t>
  </si>
  <si>
    <t>Número de grupo. Para descarga utilizando el Plugin IPH -  Ana Data Acquisition, es necesario crear grupos de a 299 estaciones. Escuela Colombiana de Ingeniería Julio Garavito.</t>
  </si>
  <si>
    <t>Red de estaciones precipitación hidrología de grande escala - ANA Brasil</t>
  </si>
  <si>
    <t>ana_estaciones_precipitacion</t>
  </si>
  <si>
    <t>Red de estaciones caudal y nivel hidrología de grande escala - ANA Brasil</t>
  </si>
  <si>
    <t>ana_estaciones_discharge_level</t>
  </si>
  <si>
    <t>ANA_BR</t>
  </si>
  <si>
    <t>Rios</t>
  </si>
  <si>
    <t>Drenaje</t>
  </si>
  <si>
    <t>Area</t>
  </si>
  <si>
    <t>Sedimentos</t>
  </si>
  <si>
    <t>Qualidade</t>
  </si>
  <si>
    <t>Sedimentos, 0-No, 1-Sí</t>
  </si>
  <si>
    <t>Calidad, 0-No, 1-Sí</t>
  </si>
  <si>
    <t>Elemento incluído dentro de la zona de estudio (0-No, 1-Sí). Escuela Colombiana de Ingeniería Julio Garavito. Selección por localización utilizando polígono subzona hidrográfica HydroSHEDS nivel 3 Amazonas con aferencia de 100 km con selección manual de estaciones sobre Colombia y la Orinoquía.</t>
  </si>
  <si>
    <t>Elemento incluído dentro de la zona de estudio (0-No, 1-Sí). Escuela Colombiana de Ingeniería Julio Garavito. Selección por localización utilizando polígono subzona hidrográfica HydroSHEDS nivel 3 Amazonas.</t>
  </si>
  <si>
    <t>Precipitación, mm - ANA-BR</t>
  </si>
  <si>
    <t>ana_br_precipitation</t>
  </si>
  <si>
    <t>precipitation</t>
  </si>
  <si>
    <t>codigo</t>
  </si>
  <si>
    <t>Precipitation in millimeters per day</t>
  </si>
  <si>
    <t>ANA station code</t>
  </si>
  <si>
    <t>Caudal, m³/s - ANA-BR</t>
  </si>
  <si>
    <t>ana_br_discharge</t>
  </si>
  <si>
    <t>Nivel, m - ANA-BR</t>
  </si>
  <si>
    <t>ana_br_level</t>
  </si>
  <si>
    <t>discharge</t>
  </si>
  <si>
    <t>level</t>
  </si>
  <si>
    <t>Red de estaciones precipitación con agregación anual mensual - ANA Brasil</t>
  </si>
  <si>
    <t>Parques Nacionales Naturales de Colombia - PNN</t>
  </si>
  <si>
    <t>pnn_parques_nacional_natural_colombia</t>
  </si>
  <si>
    <t>Parque Nacional Natural Chingaza de Colombia - PNN</t>
  </si>
  <si>
    <t>$feature.Nombre</t>
  </si>
  <si>
    <t>Id</t>
  </si>
  <si>
    <t>No_Res_Vi</t>
  </si>
  <si>
    <t>Area_Res</t>
  </si>
  <si>
    <t>Identificador interno</t>
  </si>
  <si>
    <t>Nombre del parque</t>
  </si>
  <si>
    <t>Resolución</t>
  </si>
  <si>
    <t>Área incluída en la resolución</t>
  </si>
  <si>
    <t>Region</t>
  </si>
  <si>
    <t>Categoria</t>
  </si>
  <si>
    <t>Cos_Adulto</t>
  </si>
  <si>
    <t>Cos_Ninos</t>
  </si>
  <si>
    <t>Alojamie</t>
  </si>
  <si>
    <t>Camping</t>
  </si>
  <si>
    <t>ShapeSTAre</t>
  </si>
  <si>
    <t>ShapeSTLen</t>
  </si>
  <si>
    <t>Región</t>
  </si>
  <si>
    <t>Categoría del parque</t>
  </si>
  <si>
    <t>Tiene alojamiento</t>
  </si>
  <si>
    <t>Tiene zona camping</t>
  </si>
  <si>
    <t>Perímetro</t>
  </si>
  <si>
    <t>ana_estaciones_precipitation_year_month_sum</t>
  </si>
  <si>
    <t>Estaciones - Precipitación mensual ANA-BR, mm</t>
  </si>
  <si>
    <t>Red de estaciones caudal con agregación anual mensual - ANA Brasil</t>
  </si>
  <si>
    <t>ana_estaciones_discharge_year_month_mean</t>
  </si>
  <si>
    <t>Estaciones - Caudal mensual ANA-BR, m³/s</t>
  </si>
  <si>
    <t>Red de estaciones nivel con agregación anual mensual - ANA Brasil</t>
  </si>
  <si>
    <t>ana_estaciones_level_year_month_mean</t>
  </si>
  <si>
    <t>Estaciones - Nivel mensual ANA-BR, m³/s</t>
  </si>
  <si>
    <t>Out 1:2,500,000</t>
  </si>
  <si>
    <t>$feature.Codigo + " - " + $feature.Operador + textformatting.NewLine + $feature.Nome</t>
  </si>
  <si>
    <t>$feature.Codigo + " - " + $feature.Operador + textformatting.NewLine + $feature.Nome + textformatting.NewLine + $feature.Rios</t>
  </si>
  <si>
    <t>Área de drenaje en km²</t>
  </si>
  <si>
    <t>Out 1:100,000,000</t>
  </si>
  <si>
    <t>Estaciones precipitación ANA-BR</t>
  </si>
  <si>
    <t>Estaciones caudal y nivel ANA-BR</t>
  </si>
  <si>
    <t>https://ecijg.maps.arcgis.com/apps/mapviewer/index.html?layers=8a6dd63574e54137bfc162a02c637b19</t>
  </si>
  <si>
    <t>Entidades / Registros</t>
  </si>
  <si>
    <t>Objetos</t>
  </si>
  <si>
    <t>Catálogo de estaciones activas - CAR - Cundinamarca - Colombia</t>
  </si>
  <si>
    <t>car_estaciones</t>
  </si>
  <si>
    <t>Catálogo de estaciones activas - CAR Colombia</t>
  </si>
  <si>
    <t>Tecnología para captura, registro y transmisión</t>
  </si>
  <si>
    <t>Categoría de la estación</t>
  </si>
  <si>
    <t>Estado</t>
  </si>
  <si>
    <t>Altitud</t>
  </si>
  <si>
    <t>Latitud</t>
  </si>
  <si>
    <t>Longitud</t>
  </si>
  <si>
    <t>Cuenca</t>
  </si>
  <si>
    <t>Corriente</t>
  </si>
  <si>
    <t>Municipio</t>
  </si>
  <si>
    <t>Departamen</t>
  </si>
  <si>
    <t>VeredaCorr</t>
  </si>
  <si>
    <t>Vereda o correguimiento</t>
  </si>
  <si>
    <t>Corriente de agua</t>
  </si>
  <si>
    <t>Departamento o zonificación política. Equivalente a estados en otros países</t>
  </si>
  <si>
    <t>Regional</t>
  </si>
  <si>
    <t>Regional CAR encargada de la estación</t>
  </si>
  <si>
    <t>Precipitac</t>
  </si>
  <si>
    <t>Evaporacio</t>
  </si>
  <si>
    <t>Temperatur</t>
  </si>
  <si>
    <t>BrilloSol</t>
  </si>
  <si>
    <t>TempSuelo</t>
  </si>
  <si>
    <t>HumedadRel</t>
  </si>
  <si>
    <t>RadiaSolar</t>
  </si>
  <si>
    <t>PuntoRocio</t>
  </si>
  <si>
    <t>VlDrViento</t>
  </si>
  <si>
    <t>PresionBar</t>
  </si>
  <si>
    <t>RadiacionV</t>
  </si>
  <si>
    <t>Nivel</t>
  </si>
  <si>
    <t>AforoLiq</t>
  </si>
  <si>
    <t>Caudal</t>
  </si>
  <si>
    <t>CY3116</t>
  </si>
  <si>
    <t>CX3116</t>
  </si>
  <si>
    <t>CuencaSgOr</t>
  </si>
  <si>
    <t>Cuenca3Id</t>
  </si>
  <si>
    <t>Cuenca3Nom</t>
  </si>
  <si>
    <t>Estación con registros de precipitación</t>
  </si>
  <si>
    <t>Estación con registros de evaporación</t>
  </si>
  <si>
    <t>Estación con registros de temperatura</t>
  </si>
  <si>
    <t>Estación con registros de brillo solar</t>
  </si>
  <si>
    <t>Estación con registros de temperatura en suelo</t>
  </si>
  <si>
    <t>Estación con registros de humedad relativa</t>
  </si>
  <si>
    <t>Estación con registros de radiación solar</t>
  </si>
  <si>
    <t>Estación con registros de temperatura de punto de rocío</t>
  </si>
  <si>
    <t>Estación con registros de velocidad y dirección del viento</t>
  </si>
  <si>
    <t>Estación con registros de presión barométrica</t>
  </si>
  <si>
    <t>Estación con registros de radiación ultravioleta</t>
  </si>
  <si>
    <t>Estación con registros de nivel</t>
  </si>
  <si>
    <t>Estación con registros de aforo líquido</t>
  </si>
  <si>
    <t>Estación con registros de caudal</t>
  </si>
  <si>
    <t>Coordenada norte sistema Magna Colombia Bogotá 3116</t>
  </si>
  <si>
    <t>Coordenada este sistema Magna Colombia Bogotá 3116</t>
  </si>
  <si>
    <t>Nombre cuenca segundo orden</t>
  </si>
  <si>
    <t>Código cuenca tercer orden</t>
  </si>
  <si>
    <t>Nombre cuenca tercer orden</t>
  </si>
  <si>
    <t>$feature.latitude  + textformatting.NewLine +  $feature.longitude</t>
  </si>
  <si>
    <t>1:1,500,000</t>
  </si>
  <si>
    <t>ZE Hidrología terrestre - FishNet 0.25 Label</t>
  </si>
  <si>
    <t>ZE Hidrología terrestre - FishNet 0.25</t>
  </si>
  <si>
    <t>Elevacion</t>
  </si>
  <si>
    <t>Depto</t>
  </si>
  <si>
    <t>FechaInst</t>
  </si>
  <si>
    <t>FechaSus</t>
  </si>
  <si>
    <t>Pm</t>
  </si>
  <si>
    <t>Qm</t>
  </si>
  <si>
    <t>Red</t>
  </si>
  <si>
    <t>Fecha de instalación</t>
  </si>
  <si>
    <t>Fecha de suspensión</t>
  </si>
  <si>
    <t>Estado de funcionamiento</t>
  </si>
  <si>
    <t>Precipitación media, mm/hr</t>
  </si>
  <si>
    <t>Caudal medio, m³/s</t>
  </si>
  <si>
    <t>Red de operación</t>
  </si>
  <si>
    <t>hdg_estaciones</t>
  </si>
  <si>
    <t>Out 1:250.000</t>
  </si>
  <si>
    <t>$feature.Categoria + " " + $feature.Codigo + textformatting.NewLine + $feature.Nombre   + textformatting.NewLine + $feature.Corriente</t>
  </si>
  <si>
    <t>$feature.CATEGORIA + " " + $feature.CODIGO</t>
  </si>
  <si>
    <t>$feature.Categoria + " " + $feature.Codigo + " " + $feature.Red + textformatting.NewLine + $feature.Nombre</t>
  </si>
  <si>
    <t>car_co_records</t>
  </si>
  <si>
    <t>Label</t>
  </si>
  <si>
    <t>Code</t>
  </si>
  <si>
    <t>Year</t>
  </si>
  <si>
    <t>Month</t>
  </si>
  <si>
    <t>Day</t>
  </si>
  <si>
    <t>A ferramenta ANA Data Acquisition realiza o download automático de várias estações pluviométricas e fluviométricas disponibilizados pela Agência Nacional de Águas (ANA). Foi idealizada como parte do plugin do Modelo de Grandes Bacias (MGB) no software Quantum GIS, entretanto, devido aos diferentes usos dos dados hidrológicos, a ferramenta encontra-se hoje também disponível em um plugin independente.
https://www.ufrgs.br/
https://www.ufrgs.br/hge/ana-data-acquisition/
Script para integración de archivos independientes a series temporales ArcGIS: https://github.com/rcfdtools/R.GISPython/tree/main/MultipleTableJoin</t>
  </si>
  <si>
    <t>Value</t>
  </si>
  <si>
    <t>Radiación Solar, cal/cm² - RSAG_MEDIA_M, Punto de Rocío,ºC - TPR_CAL_MEDIA_M, Temperatura Máxima,ºC - TAMX2_MX_M*, Temperatura Media,ºC - TAMX2_MEDIA_M*, Temperatura Mínima,ºC - TAMX2_MN_M*, Velocidad, m/seg y Dirección del Viento - VVAG_MEDIA_M - DVAG_VECT_MEDIA_M, Precipitación Totales Mensuales, mm - PTPM_TT_M, Precipitación No. Días con Lluvia- CD_PTPM_M, Precipitación Máxima en 24 Horas, mm - PTPG_MX_D, Niveles Mínimos Medios Mensuales, cm - NV_MN_M, Niveles Medios Mensuales, cm - NV_MEDIA_M, Niveles Máximos Absolutos Mensuales, cm - NV_MX_M, Humedad Relativa Media Mensual, % - HRHG_MEDIA_M, Humedad Relativa Mínima Mensual, % - HRHG_MN_M, Evaporación Total Mensual, mm - EV_TT_M, Caudales Mínimos Medios Mensuales, m³/s - Q_MN_M, Caudales Medios Mensuales, m³/s - Q_MEDIA_M, Caudales Máximos Absolutos Mensuales, m³/s - Q_MX_M, Brillo Solar, hr, Totales Mensuales - BSHG_TT_M. Etiquetas con * corresponden a códigos homologados a partir de etiqueta IDEAM no identificada.</t>
  </si>
  <si>
    <t>Indicadas en descripción</t>
  </si>
  <si>
    <t>Código nacional de la estación</t>
  </si>
  <si>
    <t>Año de registro</t>
  </si>
  <si>
    <t>Mes de registro</t>
  </si>
  <si>
    <t>Día de registro</t>
  </si>
  <si>
    <t>Fecha</t>
  </si>
  <si>
    <t>Gráficas ArcGIS Pro</t>
  </si>
  <si>
    <t>Estructura de datos - Capas geográficas vectoriales y gráficos asociados</t>
  </si>
  <si>
    <t>Conteo estaciones zona de estudio - IDEAM</t>
  </si>
  <si>
    <t>Conteo estaciones categoría zona estudio - IDEAM</t>
  </si>
  <si>
    <t>Distribución altitudes estaciones - IDEAM</t>
  </si>
  <si>
    <t>Sin gráficas asociadas</t>
  </si>
  <si>
    <t>Comparación de áreas por cuenca nivel 3 - HydroSHEDS</t>
  </si>
  <si>
    <t>Distribución de cuencas nivel 6 por área geodésica - HydroSHEDS</t>
  </si>
  <si>
    <t>Estaciones precipitación por grupo de descarga UECIJG, ANA-BR</t>
  </si>
  <si>
    <t>Gráfico de barras. Conteo de estaciones a partir de marcación en campo ECIZE</t>
  </si>
  <si>
    <t>Gráfico de barras. Conteo de estaciones por categoría a partir de marcación en campo ECIZE</t>
  </si>
  <si>
    <t>Gráfico de barras. Comparación áreas HydroSHEDS vs. áreas geodésicas y planares calculadas a partir del CRS 3857</t>
  </si>
  <si>
    <t>Gráfico de pastel</t>
  </si>
  <si>
    <t>Estaciones caudal y nivel por grupo de descarga UECIJG, ANA-BR</t>
  </si>
  <si>
    <t>Estación de aforo - Área de aportación, km², ANA-BR</t>
  </si>
  <si>
    <t>Estaciones de aforo con registro de sedimentos, ANA-BR</t>
  </si>
  <si>
    <t>Gráfico de barras</t>
  </si>
  <si>
    <t>Tipo / Descripción</t>
  </si>
  <si>
    <t>Distribution of average long-term discharge - HydroSHEDS</t>
  </si>
  <si>
    <t>Caudal medio por orden de corriente - HydroSHEDS</t>
  </si>
  <si>
    <t>14 - Cuenca hidrográfica adjunta</t>
  </si>
  <si>
    <t>Área geodésica por cuenca - CAMELS-BR</t>
  </si>
  <si>
    <t>Relación áreas de aportación estación - CAMELS-BR</t>
  </si>
  <si>
    <t>Gráfico de dispersión</t>
  </si>
  <si>
    <t>Gráfico de dispersión. Área hidrográfica ANA vs. Área hidrográfica GSIM</t>
  </si>
  <si>
    <t>Distribución área aportación GSIM - CAMELS-BR</t>
  </si>
  <si>
    <t>Gráfico de histograma. Solo para estaciones asociadas a datos con registros</t>
  </si>
  <si>
    <t>Área aportación estación GSIM - CAMELS-BR</t>
  </si>
  <si>
    <t>Gráfico de barras. Solo para estaciones asociadas a datos con registros</t>
  </si>
  <si>
    <t>Distribución precipitación media diaria - CAMELS-BR</t>
  </si>
  <si>
    <t>Gráfico de histograma</t>
  </si>
  <si>
    <t>Precipitación vs. Evapotranspiración actual media - CAMELS-BR</t>
  </si>
  <si>
    <t>Precipitación vs. Evapotranspiración potencial media - CAMELS-BR</t>
  </si>
  <si>
    <t>Precipitación vs. Aridez media - CAMELS-BR</t>
  </si>
  <si>
    <t>Distribución estacionalidad precipitación - CAMELS-BR</t>
  </si>
  <si>
    <t>Distribución asincronicidad - CAMELS-BR</t>
  </si>
  <si>
    <t>Distribución frecuencía precipitación alta - CAMELS-BR</t>
  </si>
  <si>
    <t>Distribución duración promedio eventos precipitación alta - CAMELS-BR</t>
  </si>
  <si>
    <t>Distribución frecuencia días secos - CAMELS-BR</t>
  </si>
  <si>
    <t>Distribución duración promedio eventos precipitación baja - CAMELS-BR</t>
  </si>
  <si>
    <t>Estaciones &amp; Climatic indices - Matriz</t>
  </si>
  <si>
    <t>Gráfico de matriz de dispersión</t>
  </si>
  <si>
    <t>Distribución evapotranspiración potencial media diaria - CAMELS-BR</t>
  </si>
  <si>
    <t>Distribución evapotranspiración media diaria - CAMELS-BR</t>
  </si>
  <si>
    <t>Distribución aridez - CAMELS-BR</t>
  </si>
  <si>
    <t>Sin campos complementarios</t>
  </si>
  <si>
    <t>Distribución evapotranspiración total anual GLEAM - CAMELS-BR</t>
  </si>
  <si>
    <t>Evapotranspiración total anual GLEAM - CAMELS-BR</t>
  </si>
  <si>
    <t>Gráfico de linea</t>
  </si>
  <si>
    <t>Z-Score evapotranspiración total anual GLEAM - CAMELS-BR</t>
  </si>
  <si>
    <t>Relación Evapotranspiración total anual GLEAM vs. Z-Score - CAMELS-BR</t>
  </si>
  <si>
    <t>Distribución evapotranspiración total anual MGB - CAMELS-BR</t>
  </si>
  <si>
    <t>Evapotranspiración total anual MGB - CAMELS-BR</t>
  </si>
  <si>
    <t>Z-Score evapotranspiración total anual MGB - CAMELS-BR</t>
  </si>
  <si>
    <t>Relación Evapotranspiración total anual MGB vs. Z-Score - CAMELS-BR</t>
  </si>
  <si>
    <t>Distribución precipitación total anual CHIRPS - CAMELS-BR</t>
  </si>
  <si>
    <t>Precipitación total anual CHIRPS - CAMELS-BR</t>
  </si>
  <si>
    <t>Z-Score Precipitación total anual CHIRPS - CAMELS-BR</t>
  </si>
  <si>
    <t>Relación Precipitación total anual CHIRPS vs. Z-Score - CAMELS-BR</t>
  </si>
  <si>
    <t>Distribución precipitación total anual MSWEP - CAMELS-BR</t>
  </si>
  <si>
    <t>Precipitación total anual MSWEP - CAMELS-BR</t>
  </si>
  <si>
    <t>Z-Score precipitación total anual MSWEP - CAMELS-BR</t>
  </si>
  <si>
    <t>Relación Precipitación total anual MSWEP vs. Z-Score - CAMELS-BR</t>
  </si>
  <si>
    <t>Distribución precipitación total anual CPC - CAMELS-BR</t>
  </si>
  <si>
    <t>Precipitación total anual CPC - CAMELS-BR</t>
  </si>
  <si>
    <t>Z-Score precipitación total anual CPC - CAMELS-BR</t>
  </si>
  <si>
    <t>Relación Precipitación total anual CPC vs. Z-Score - CAMELS-BR</t>
  </si>
  <si>
    <t>Distribución caudal simulado medio anual - CAMELS-BR</t>
  </si>
  <si>
    <t>Caudal simulado medio anual - CAMELS-BR</t>
  </si>
  <si>
    <t>Z-Score caudal medio anual simulado - CAMELS-BR</t>
  </si>
  <si>
    <t>Relación Caudal simulado medio anual vs. Z-Score - CAMELS-BR</t>
  </si>
  <si>
    <t>Caudal medido medio anual - CAMELS-BR</t>
  </si>
  <si>
    <t>Distribución caudal medido medio anual - CAMELS-BR</t>
  </si>
  <si>
    <t>Z-Score caudal medido medio anual - CAMELS-BR</t>
  </si>
  <si>
    <t>Relación Caudal medido medio anual vs. Z-Score - CAMELS-BR</t>
  </si>
  <si>
    <t>Distribución caudal medido laminado medio anual - CAMELS-BR</t>
  </si>
  <si>
    <t>Caudal medido laminado medio anual - CAMELS-BR</t>
  </si>
  <si>
    <t>Z-Score caudal medido laminado medio anual - CAMELS-BR</t>
  </si>
  <si>
    <t>Relación Caudal medido laminado medio anual vs. Z-Score</t>
  </si>
  <si>
    <t>Distribución temperatura máxima media anual CPC - CAMELS-BR</t>
  </si>
  <si>
    <t>Temperatura máxima media anual CPC - CAMELS-BR</t>
  </si>
  <si>
    <t>Z-Score temperatura máxima media anual CPC - CAMELS-BR</t>
  </si>
  <si>
    <t>Relación Temperatura máxima CPC vs. Z-Score - CAMELS-BR</t>
  </si>
  <si>
    <t>Distribución temperatura media media anual CPC - CAMELS-BR</t>
  </si>
  <si>
    <t>Temperatura media media anual CPC - CAMELS-BR</t>
  </si>
  <si>
    <t>Relación Temperatura media CPC vs. Z-Score - CAMELS-BR</t>
  </si>
  <si>
    <t>Distribución temperatura mínima media anual CPC - CAMELS-BR</t>
  </si>
  <si>
    <t>Z-Score temperatura mínima media anual CPC - CAMELS-BR</t>
  </si>
  <si>
    <t>Relación Temperatura mínima CPC vs. Z-Score - CAMELS-BR</t>
  </si>
  <si>
    <t>Distribución primera clase geológica más común en cuenca - CAMELS-BR</t>
  </si>
  <si>
    <t>Distribución segunda clase geológica más común en cuenca - CAMELS-BR</t>
  </si>
  <si>
    <t>Promedio cobertura segunda clase geológica más común en cuenca - CAMELS-BR</t>
  </si>
  <si>
    <t>Promedio cobertura primera clase geológica más común en cuenca - CAMELS-BR</t>
  </si>
  <si>
    <t>Distribución porosidad subsuperficial en cuencas - CAMELS-BR</t>
  </si>
  <si>
    <t>Distribución rocas sedimentarias carbonadas - CAMELS-BR</t>
  </si>
  <si>
    <t>Distribución permeabilidad en cuencas - CAMELS-BR</t>
  </si>
  <si>
    <t>Distribución consumo de agua 2007, normalizado tamaño cuenca - CAMELS-BR</t>
  </si>
  <si>
    <t>Distribución consumo de agua 2007, normalizado caudal anual - CAMELS-BR</t>
  </si>
  <si>
    <t>Distribución máxima capacidad almacenamiento reservorios cuencas - CAMELS-BR</t>
  </si>
  <si>
    <t>Distribución grado de regulación reservorios cuencas - CAMELS-BR</t>
  </si>
  <si>
    <t>Distribución caudal laminado medio diario en cuenca - CAMELS-BR</t>
  </si>
  <si>
    <t>Distribución de tasa de escorrentía en cuenca - CAMELS-BR</t>
  </si>
  <si>
    <t>Distribución de elasticidad de precipitación a flujo en cuenca - CAMELS-BR</t>
  </si>
  <si>
    <t>Distribución de pendiente curva duración de caudales en cuenca - CAMELS-BR</t>
  </si>
  <si>
    <t>Distribución de índice de flujo base en cuenca - CAMELS-BR</t>
  </si>
  <si>
    <t>Distribución de día en que la descarga acumulada alcanza la media anual en cuenca - CAMELS-BR</t>
  </si>
  <si>
    <t>Distribución de flujo laminado &lt;= Q5 en cuenca - CAMELS-BR</t>
  </si>
  <si>
    <t>Distribución de flujo laminado &gt;= Q95 en cuenca - CAMELS-BR</t>
  </si>
  <si>
    <t>Distribución de recurrencia días flujo alto en cuenca - CAMELS-BR</t>
  </si>
  <si>
    <t>Distribución de duración flujo alto en cuenca - CAMELS-BR</t>
  </si>
  <si>
    <t>Distribución de recurrencia días flujo bajo en cuenca - CAMELS-BR</t>
  </si>
  <si>
    <t>Distribución de duración flujo bajo en cuenca - CAMELS-BR</t>
  </si>
  <si>
    <t>Distribución cobertura tierras de cultivo - CAMELS-BR</t>
  </si>
  <si>
    <t>Distribución cobertura tierras de cultivo y vegetación natural - CAMELS-BR</t>
  </si>
  <si>
    <t>Distribución cobertura bosques latifoliados o latifoliados - CAMELS-BR</t>
  </si>
  <si>
    <t>Distribución cobertura matorrales - CAMELS-BR</t>
  </si>
  <si>
    <t>Distribución cobertura pastizales y áreas con poca vegetación - CAMELS-BR</t>
  </si>
  <si>
    <t>Distribución cobertura zonas estériles - CAMELS-BR</t>
  </si>
  <si>
    <t>Distribución cobertura superficies artificiales o zonas urbanas - CAMELS-BR</t>
  </si>
  <si>
    <t>Distribución cobertura cuerpos de agua y humedales - CAMELS-BR</t>
  </si>
  <si>
    <t>Distribución cobertura nieve permanente o hielo - CAMELS-BR</t>
  </si>
  <si>
    <t>Distribución cobertura suelo dominante - CAMELS-BR</t>
  </si>
  <si>
    <t>Tipos de coberturas de tierras en cuencas - CAMELS-BR</t>
  </si>
  <si>
    <t>Distribución contenido arenas en cuenca - CAMELS-BR</t>
  </si>
  <si>
    <t>Distribución contenido limos en cuenca - CAMELS-BR</t>
  </si>
  <si>
    <t>Distribución contenido arcillas en cuenca - CAMELS-BR</t>
  </si>
  <si>
    <t>Distribución contenido suelo orgánico carbónico en cuenca - CAMELS-BR</t>
  </si>
  <si>
    <t>Distribución profundidad a lecho rocoso en cuenca - CAMELS-BR</t>
  </si>
  <si>
    <t>Distribución profundidad a nivel freático en cuenca - CAMELS-BR</t>
  </si>
  <si>
    <t>Tipos de suelos en cuencas - CAMELS-BR</t>
  </si>
  <si>
    <t>Distribución cota media estación aforo - CAMELS-BR</t>
  </si>
  <si>
    <t>Distribución cota media cuenca - CAMELS-BR</t>
  </si>
  <si>
    <t>Distribución pendiente media cuenca - CAMELS-BR</t>
  </si>
  <si>
    <t>Distribución área cuenca - CAMELS-BR</t>
  </si>
  <si>
    <t>Caudal medido medio anual mensual - CAMELS-BR</t>
  </si>
  <si>
    <t>Caudal medido medio mensual - CAMELS-BR</t>
  </si>
  <si>
    <t>Z-Score caudal medido medio anual mensual - CAMELS-BR</t>
  </si>
  <si>
    <t>Relación Caudal medido medio anual mensual vs. Z-Score - CAMELS-BR</t>
  </si>
  <si>
    <t>Caudal medido laminado medio anual mensual - CAMELS-BR</t>
  </si>
  <si>
    <t>Distribución caudal medido laminado medio anual mensual - CAMELS-BR</t>
  </si>
  <si>
    <t>Caudal medido laminado medio mensual - CAMELS-BR</t>
  </si>
  <si>
    <t>Z-Score caudal medido laminado medio anual mensual - CAMELS-BR</t>
  </si>
  <si>
    <t>Relación Caudal medido laminado medio anual mensual vs. Z-Score - CAMELS-BR</t>
  </si>
  <si>
    <t>Caudal simulado medio anual mensual - CAMELS-BR</t>
  </si>
  <si>
    <t>Distribución caudal simulado medio anual mensual - CAMELS-BR</t>
  </si>
  <si>
    <t>Caudal simulado medio mensual - CAMELS-BR</t>
  </si>
  <si>
    <t>Z-Score caudal simulado medio anual mensual - CAMELS-BR</t>
  </si>
  <si>
    <t>Relación Caudal simulado medio anual mensual vs. Z-Score - CAMELS-BR</t>
  </si>
  <si>
    <t>Precipitación total anual mensual CHIRPS - CAMELS-BR</t>
  </si>
  <si>
    <t>Precipitación total mensual CHIRPS - CAMELS-BR</t>
  </si>
  <si>
    <t>Z-Score precipitación total anual mensual CHIRPS - CAMELS-BR</t>
  </si>
  <si>
    <t>Relación Precipitación total anual mensual CHIRPS vs. Z-Score - CAMELS-BR</t>
  </si>
  <si>
    <t>Precipitación total anual mensual MSWEP - CAMELS-BR</t>
  </si>
  <si>
    <t>Precipitación total mensual MSWEP - CAMELS-BR</t>
  </si>
  <si>
    <t>Z-Score precipitación total anual mensual MSWEP - CAMELS-BR</t>
  </si>
  <si>
    <t>Relación Precipitación total anual mensual MSWEP vs. Z-Score - CAMELS-BR</t>
  </si>
  <si>
    <t>Evapotranspiración total anual mensual GLEAM - CAMELS-BR</t>
  </si>
  <si>
    <t>Distribución Evapotranspiración total anual mensual GLEAM - CAMELS-BR</t>
  </si>
  <si>
    <t>Evapotranspiración total mensual GLEAM - CAMELS-BR</t>
  </si>
  <si>
    <t>Z-Score evapotranspiración total anual mensual GLEAM - CAMELS-BR</t>
  </si>
  <si>
    <t>Relación Evapotranspiración total anual mensual GLEAM vs. Z-Score - CAMELS-BR</t>
  </si>
  <si>
    <t>Evapotranspiración total anual mensual MGB - CAMELS-BR</t>
  </si>
  <si>
    <t>Distribución Evapotranspiración total anual mensual MGB - CAMELS-BR</t>
  </si>
  <si>
    <t>Evapotranspiración total mensual MGB - CAMELS-BR</t>
  </si>
  <si>
    <t>Z-Score evapotranspiración total anual mensual MGB - CAMELS-BR</t>
  </si>
  <si>
    <t>Relación Evapotranspiración total anual mensual MGB vs. Z-Score - CAMELS-BR</t>
  </si>
  <si>
    <t>Evapotranspiración potencial total anual mensual GLEAM - CAMELS-BR</t>
  </si>
  <si>
    <t>Distribución Evapotranspiración potencial total anual mensual GLEAM - CAMELS-BR</t>
  </si>
  <si>
    <t>Evapotranspiración potencial total mensual GLEAM - CAMELS-BR</t>
  </si>
  <si>
    <t>Z-Score evapotranspiración potencial total anual mensual GLEAM - CAMELS-BR</t>
  </si>
  <si>
    <t>Relación Evapotranspiración potencial total anual mensual GLEAM vs. Z-Score - CAMELS-BR</t>
  </si>
  <si>
    <t>Temperatura mínima anual mensual CPC - CAMELS-BR</t>
  </si>
  <si>
    <t>Distribución temperatura mínima anual mensual CPC - CAMELS-BR</t>
  </si>
  <si>
    <t>Temperatura mínima mensual CPC - CAMELS-BR</t>
  </si>
  <si>
    <t>Temperatura mínima anual CPC - CAMELS-BR</t>
  </si>
  <si>
    <t>Z-Score temperatura mínima anual mensual CPC - CAMELS-BR</t>
  </si>
  <si>
    <t>Relación Temperatura mínima anual mensual CPC vs. Z-Score - CAMELS-BR</t>
  </si>
  <si>
    <t>Temperatura media anual mensual CPC - CAMELS-BR</t>
  </si>
  <si>
    <t>Distribución temperatura media anual mensual CPC - CAMELS-BR</t>
  </si>
  <si>
    <t>Temperatura media mensual CPC - CAMELS-BR</t>
  </si>
  <si>
    <t>Temperatura media anual CPC - CAMELS-BR</t>
  </si>
  <si>
    <t>Z-Score temperatura media anual mensual CPC - CAMELS-BR</t>
  </si>
  <si>
    <t>Relación Temperatura media anual mensual CPC vs. Z-Score - CAMELS-BR</t>
  </si>
  <si>
    <t>Temperatura máxima anual mensual CPC - CAMELS-BR</t>
  </si>
  <si>
    <t>Distribución temperatura máxima anual mensual CPC - CAMELS-BR</t>
  </si>
  <si>
    <t>Temperatura máxima mensual CPC - CAMELS-BR</t>
  </si>
  <si>
    <t>Temperatura máxima anual CPC - CAMELS-BR</t>
  </si>
  <si>
    <t>Z-Score temperatura máxima anual mensual CPC - CAMELS-BR</t>
  </si>
  <si>
    <t>Relación Temperatura máxima anual mensual CPC vs. Z-Score - CAMELS-BR</t>
  </si>
  <si>
    <t>Precipitación total anual mensual CPC - CAMELS-BR</t>
  </si>
  <si>
    <t>Precipitación total mensual CPC - CAMELS-BR</t>
  </si>
  <si>
    <t>Z-Score precipitación total anual mensual CPC - CAMELS-BR</t>
  </si>
  <si>
    <t>Relación Precipitación total anual mensual CPC vs. Z-Score - CAMELS-BR</t>
  </si>
  <si>
    <t>Sin campo complementario</t>
  </si>
  <si>
    <t>Conteo registros precipitación menusal zonal, ANA-BR</t>
  </si>
  <si>
    <t>Precipitación media total mensual anual zonal, ANA-BR</t>
  </si>
  <si>
    <t>Precipitación media total mensual zonal, ANA-BR</t>
  </si>
  <si>
    <t>Precipitación maxima total mensual zonal, ANA-BR</t>
  </si>
  <si>
    <t>Precipitación mínima total mensual zonal, ANA-BR</t>
  </si>
  <si>
    <t>Distribución de precipitación total mensual, ANA-BR</t>
  </si>
  <si>
    <t>Conteo registros caudal medio menusal zonal, ANA-BR</t>
  </si>
  <si>
    <t>Caudal medio mensual anual zonal, ANA-BR</t>
  </si>
  <si>
    <t>Caudal medio mensual zonal, ANA-BR</t>
  </si>
  <si>
    <t>Caudal medio maximo mensual zonal, ANA-BR</t>
  </si>
  <si>
    <t>Caudal medio mínimo mensual zonal, ANA-BR</t>
  </si>
  <si>
    <t>Distribución de caudal medio mensual, ANA-BR</t>
  </si>
  <si>
    <t>Relación Área aportación vs. Caudal</t>
  </si>
  <si>
    <t>Gráfico de disersión</t>
  </si>
  <si>
    <t>Conteo registros nivel medio menusal zonal, ANA-BR</t>
  </si>
  <si>
    <t>Nivel medio mensual anual zonal, ANA-BR</t>
  </si>
  <si>
    <t>Nivel medio mensual zonal, ANA-BR</t>
  </si>
  <si>
    <t>Nivel medio maximo mensual zonal, ANA-BR</t>
  </si>
  <si>
    <t>Nivel medio mínimo mensual zonal, ANA-BR</t>
  </si>
  <si>
    <t>Distribución de nivel medio mensual, ANA-BR</t>
  </si>
  <si>
    <t>Sin gráfica asociada</t>
  </si>
  <si>
    <t>Entidad: Parques Nacionales Naturales - PNN
Resumen: 
El mapa digital Parques Nacionales Naturales según categoría, perteneciente al Sistema de Información Geográfica para la Planeación y el Ordenamiento Territorial - SIGOT, contiene información a nivel municipal referente al tipo de categoría de Parque Nacional Natural (Reserva Natural, Área Natural Única, Santuario de Flora, Santuario de Fauna y Vía Parque) para el año 2017. Información proporcionada por Parques Nacionales Naturales de Colombia.
Fecha: 01-01-2020
Licencia: CC BY 4.0
https://www.colombiaenmapas.gov.co/</t>
  </si>
  <si>
    <t>Empresa de Acueducto y Alcantarillado de Bogotá
Sistema de Información geográfica empresarial - SIGUE</t>
  </si>
  <si>
    <t>Σ millones de elementos</t>
  </si>
  <si>
    <t>GCS_WGS_1984
MAGNA_Colombia_Bogota
WKID: 3116 Authority: EPSG
Projection: Transverse_Mercator
False_Easting: 1000000.0
False_Northing: 1000000.0
Central_Meridian: -74.07750791666666
Scale_Factor: 1.0
Latitude_Of_Origin: 4.596200416666666
Linear Unit: Meter (1.0)
Geographic Coordinate System: GCS_MAGNA
Angular Unit: Degree (0.0174532925199433)
Prime Meridian: Greenwich (0.0)
Datum: D_MAGNA
  Spheroid: GRS_1980
    Semimajor Axis: 6378137.0
    Semiminor Axis: 6356752.314140356
    Inverse Flattening: 298.257222101</t>
  </si>
  <si>
    <t>WGS_1984_Web_Mercator_Auxiliary_Sphere
WGS_1984_Web_Mercator_Auxiliary_Sphere
WKID: 3857 Authority: EPSG
Projection: Mercator_Auxiliary_Sphere
False_Easting: 0.0
False_Northing: 0.0
Central_Meridian: 0.0
Standard_Parallel_1: 0.0
Auxiliary_Sphere_Type: 0.0
Linear Unit: Meter (1.0)
Geographic Coordinate System: GCS_WGS_1984
Angular Unit: Degree (0.0174532925199433)
Prime Meridian: Greenwich (0.0)
Datum: D_WGS_1984
  Spheroid: WGS_1984
    Semimajor Axis: 6378137.0
    Semiminor Axis: 6356752.314245179
    Inverse Flattening: 298.257223563</t>
  </si>
  <si>
    <t>DICCIONARIO DE DATOS</t>
  </si>
  <si>
    <t>Nota 1: el estadístico de agregación depende del tipo de parámetro y del tipo de análisis a realizar; para balances hidrológicos obtener la media para registros de caudal y temperatura, y suma para registros de precipitación y evaporación.</t>
  </si>
  <si>
    <t>Procedimiento para agregación de registros a datos anuales y mensuales</t>
  </si>
  <si>
    <t>Nota 2: para agregaciones anuales, en el resumen estadístico únicamente se utiliza la estación y el campo año.</t>
  </si>
  <si>
    <t>Procedimiento para cálculo de Z-Score</t>
  </si>
  <si>
    <t>Esta medida de tendencia central, permite conocer el número de desviaciones estándar o σ al rededor de la media (por encima o por debajo) o μ para cada dato dentro de una serie.</t>
  </si>
  <si>
    <t>Procedimiento para descarga de registro de datos ANA-BR</t>
  </si>
  <si>
    <t>Nota: el plug-in de descarga de datos ANA-BR para QGIS, solo permite la descarga simultánea de 299 estaciones.</t>
  </si>
  <si>
    <t>Fuente</t>
  </si>
  <si>
    <t>Escuela Colombiana de Ingeniería Julio Garavito www.escuelaing.edu.co</t>
  </si>
  <si>
    <t>Para el desarrollo de la investigación, es necesario crear, obtener e integrar diferentes conjuntos de datos geográficos y series multitemporales. En la siguiente tabla se presenta un listado de las fuentes utilizadas y su utilidad.</t>
  </si>
  <si>
    <t>Descripción / Utilidad</t>
  </si>
  <si>
    <t>HydroSHEDS www.hydrosheds.org</t>
  </si>
  <si>
    <t>Agencia Nacional de Aguas de Brasil - ANA www.ufrgs.br</t>
  </si>
  <si>
    <t>CAMELS-BR Catchment Attributes and Meteorology for Large-sample Studies - Brazil doi.org/10.5194/essd-12-2075-2020</t>
  </si>
  <si>
    <t>Corporación Autónoma Regional de Cundinamarca – CAR - Colombia www.car.gov.co</t>
  </si>
  <si>
    <t>Procedimiento</t>
  </si>
  <si>
    <t>Base de datos geográfica</t>
  </si>
  <si>
    <t>Diccionario de datos</t>
  </si>
  <si>
    <t>Para la integración de las diferentes colecciones de datos espaciales y registros de series multitemporales, se ha creado una base de datos geográfica que contiene diferentes conjuntos de datos o datasets, clases de entidad y la incorporación de diferentes tablas. El procedimiento general aplicable al presente estudio incluye:</t>
  </si>
  <si>
    <t>2. Creación de conjuntos de datos o datasets utilizando el sistema de proyección GCS_WGS_1984.</t>
  </si>
  <si>
    <t>4. Descarga de registros de estaciones, integración en dataset único e incorporación como tabla de datos.</t>
  </si>
  <si>
    <t>En la siguiente tabla se presenta un resumen de los elementos que componen el modelo de datos geográficos del proyecto.</t>
  </si>
  <si>
    <t>5. Identificación de series temporales y generación de campos fecha para su representación.</t>
  </si>
  <si>
    <t>7. Incorporación de clases de entidad y tablas de resultados producidas en la investigación.</t>
  </si>
  <si>
    <t>1. Creación de estructura de directorios y base de datos espacial en formato ESRI File Geodatabase GDB.gdb.</t>
  </si>
  <si>
    <t>Estructura de directorios</t>
  </si>
  <si>
    <t>Almacenada en la carpeta gdb en formato ESRI File Geodatabase. Incluye datasets y tablas</t>
  </si>
  <si>
    <t>Mapas</t>
  </si>
  <si>
    <t>8. Para cada colección se crean mapas dinámicos de representación en ArcGIS Pro y diferentes gráficas de análisis.</t>
  </si>
  <si>
    <t>Scripts</t>
  </si>
  <si>
    <t>Almacenados en la capeta map en formato .mapx y para cada grupo de representación y publicados en maps.arcgis.com como web layer</t>
  </si>
  <si>
    <t>Nota 1: para la visualización y cálculo de áreas planares y geodésicas se ha utilizado el sistema de proyección WGS_1984_Web_Mercator_Auxiliary_Sphere</t>
  </si>
  <si>
    <t>Conclusiones y recomendaciones</t>
  </si>
  <si>
    <t>Empresa de Acueducto y Alcantarillado de Bogotá - ESP www.acueducto.com.co</t>
  </si>
  <si>
    <t>2. Crear mapas por cada colección nueva integrada que incluyan la visualización espacio temporal de los elementos y fenómenos evaluados.</t>
  </si>
  <si>
    <t>6. Agregación estadística de series temporales a nivel mensual y anual. Integración con clases de entidad.</t>
  </si>
  <si>
    <t>Esta colección contiene la localización de las estaciones activas del sistema de monitoreo y registros de datos mensuales para múltiples parámetros hidro-climatológicos.
Estos datos pueden ser utilizados para extender la distribución y cobertura espacial de las variables climatológicas en estudio para su posterior análisis y correlación con datos del modelo atmosférico.</t>
  </si>
  <si>
    <t>Esta colección contiene capas geográficas a nivel mundial y es utilizada como insumo base para el desarrollo de investigaciones relacionadas con recursos hídricos. Contiene límite de cuencas, redes de drenaje y cuerpos de agua a diferentes escalas y resoluciones. Dentro de esta colección también se encuentran el modelo digital de elevación STRM y los modelos derivados de relleno de sumideros, reacondicionamiento, direcciones de flujo y acumulación.
Esta colección permite delimitar la zona de análisis dentro de la cuenca amazónica, requerida para los análisis espaciotemporales del estudio.</t>
  </si>
  <si>
    <t>Esta colección incluye límites de cuencas hidrográficas adjuntas, localización de estaciones de cierre en cuenca, índices climatológicos, caracterización por subcuenca a diferentes niveles y series de datos de parámetros hidro-climatológicos.
A través de esta colección se pueden estudiar diferentes parámetros, analizar tendencias, correlacionar variables y entender su comportamiento espacio temporal.</t>
  </si>
  <si>
    <t>Contiene la localización de estaciones en Suramérica integradas al sistema de información hiro-climatológico de la ANA, así como registros de precipitación, caudal y nivel dentro y al rededor de la zona amazónica.
A través de estos elementos, se pueden obtener series de datos y las localizaciones de las estaciones para la calibración del modelo hidrológico de grandes cuencas MGB.</t>
  </si>
  <si>
    <t>9. Publicación de mapas para consumo desde Internet a través de Web Layer.</t>
  </si>
  <si>
    <t>Libro de Microsoft Excel con la descripción de todos los objetos incluidos en el modelo de datos geográficos. También se incluye el listado y enlaces a mapas publicados, la descripción de los sistema de proyección geográfica utilizados para el almacenamiento y visualización, además de diagramas de procedimientos generales</t>
  </si>
  <si>
    <t>Scripts en Python para extracción y transformación de datos de series multitemporales. https://github.com/rcfdtools/R.GISPython/tree/main/MultipleTableJoin</t>
  </si>
  <si>
    <t>3. Importación de colecciones de datos geográficos recopilados dentro de conjuntos de datos como clases de entidad.</t>
  </si>
  <si>
    <t>Subzona hidrográfica a la cual pertenece. SUBZONA_HI en archivos Shapefile</t>
  </si>
  <si>
    <t>Elemento incluido dentro de la zona de estudio (0-No, 1-Sí). Escuela Colombiana de Ingeniería Julio Garavito.</t>
  </si>
  <si>
    <t>Cuenca hidrográfica Suramérica nivel 1, 3 y 6 - HydroSHEDS</t>
  </si>
  <si>
    <t>Unidad geodésica</t>
  </si>
  <si>
    <t>La integración de las colecciones de datos en una única base de datos, ha permitido crear vistas integradas de la información espacial recopilada y producida en la investigación, a través de las cuales se han definido y validado los límites geográficos de las zonas de estudio y se ha evaluado el comportamiento espacio temporal de los diferentes parámetros hidro-climatológicos disponibles y recopilados en la cuenca del Amazonas. Por otra parte, la generación de mapas dinámicos multitemporales y gráficos de análisis, ha permitido evaluar las tendencias y relación de las principales variables involucradas en los componentes terrestre y atmosférico.</t>
  </si>
  <si>
    <t>eab_aduccion</t>
  </si>
  <si>
    <t>Aducción</t>
  </si>
  <si>
    <t>ENABLED</t>
  </si>
  <si>
    <t>Elemento activo / inactivo</t>
  </si>
  <si>
    <t>IDSAP</t>
  </si>
  <si>
    <t>Identificador de activo</t>
  </si>
  <si>
    <t>DOMDIAMETR</t>
  </si>
  <si>
    <t>Diámetro</t>
  </si>
  <si>
    <t>DOMMATERIA</t>
  </si>
  <si>
    <t>Material</t>
  </si>
  <si>
    <t>Empresa de Acueducto y Alcantarillado de Bogotá.
Aducciones sistema de abastecimiento.
Suministrado por frubiano en formato shapefile.</t>
  </si>
  <si>
    <t>DOMESTADOE</t>
  </si>
  <si>
    <t>Estado de elemento</t>
  </si>
  <si>
    <t>FECHAINSTA</t>
  </si>
  <si>
    <t>FECHACARGU</t>
  </si>
  <si>
    <t>Fecha de cargue</t>
  </si>
  <si>
    <t>DOMCALIDAD</t>
  </si>
  <si>
    <t>Calidad</t>
  </si>
  <si>
    <t>OBSERVACIO</t>
  </si>
  <si>
    <t>Observaciones</t>
  </si>
  <si>
    <t>Enlace a sistema interno empresarial</t>
  </si>
  <si>
    <t>DOMSUITIPO</t>
  </si>
  <si>
    <t>Tipo de elemento SUI</t>
  </si>
  <si>
    <t>CONTRATO_I</t>
  </si>
  <si>
    <t>Contrato</t>
  </si>
  <si>
    <t>OBRA_ID</t>
  </si>
  <si>
    <t>Identificador de obra</t>
  </si>
  <si>
    <t>USUARIO</t>
  </si>
  <si>
    <t>Usuario registro</t>
  </si>
  <si>
    <t>Nombre de elemento</t>
  </si>
  <si>
    <t>LONGITUD_M</t>
  </si>
  <si>
    <t>$feature.NOMBRE + " " + $feature.DOMDIAMETR + '"'</t>
  </si>
  <si>
    <t>Longitud tramo en metros</t>
  </si>
  <si>
    <t>DOMSECCION</t>
  </si>
  <si>
    <t>AREATRASNV</t>
  </si>
  <si>
    <t>Área transversal</t>
  </si>
  <si>
    <t>Código tipo geométrico de sección</t>
  </si>
  <si>
    <t>COTACLAVEI</t>
  </si>
  <si>
    <t>Cota clave inicial m.s.n.m</t>
  </si>
  <si>
    <t>COTACLAVEF</t>
  </si>
  <si>
    <t>Cota clave final m.s.n.m</t>
  </si>
  <si>
    <t>COTARASANT</t>
  </si>
  <si>
    <t>Cota rasante inicial m.s.n.m</t>
  </si>
  <si>
    <t>Cota rasante final m.s.n.m</t>
  </si>
  <si>
    <t>COTARASA_1</t>
  </si>
  <si>
    <t>COD_AD</t>
  </si>
  <si>
    <t>Código de aducción</t>
  </si>
  <si>
    <t>ZONA</t>
  </si>
  <si>
    <t>Código de zona</t>
  </si>
  <si>
    <t>PROYECTO_I</t>
  </si>
  <si>
    <t>Proyecto</t>
  </si>
  <si>
    <t>CREATED_US</t>
  </si>
  <si>
    <t>CREATED_DA</t>
  </si>
  <si>
    <t>Fecha de incorporación</t>
  </si>
  <si>
    <t>LAST_EDITE</t>
  </si>
  <si>
    <t>Última fecha edición como texto</t>
  </si>
  <si>
    <t>LAST_EDI_1</t>
  </si>
  <si>
    <t>Última fecha edición como fecha</t>
  </si>
  <si>
    <t>Corporación Autónoma Regional de Cundinamarca – CAR. Catálogo de Estaciones Activas. Año 2020. https://www.car.gov.co/uploads/files/5f20a00d42a7d.pdf</t>
  </si>
  <si>
    <t>Corporación Autónoma Regional de Cundinamarca – CAR. Datos descargados en 2023.03.31. https://www.car.gov.co/vercontenido/2524
Boletines hidrometeorológicos diarios y mensuales
https://www.car.gov.co/vercontenido/2525
Script para integración de archivos independientes a series temporales ArcGIS: https://github.com/rcfdtools/R.GISPython/tree/main/MultipleTableJoin</t>
  </si>
  <si>
    <t>Registros hidrometeorológicos mensuales - CAR - Cundinamarca - Colombia</t>
  </si>
  <si>
    <t>Valor registrado o agregado mensual</t>
  </si>
  <si>
    <t>yday</t>
  </si>
  <si>
    <t>Dia del año, 1 a 365 para año común y 1 a 366 para año bisiesto (leap year). Expresión Python: !date!.strftime('%j'). Escuela Colombiana de Ingeniería</t>
  </si>
  <si>
    <t>Análisis gráficas Z-Score vs. x</t>
  </si>
  <si>
    <t>Para series de caudal, podrá observar que la pendiente de la ecuación se reduce en función de su localización a lo largo de una misma corriente, en la parte alta de la cuenca y para áreas de aportación menores, la pendiente es mayor; en la parte baja de la cuenca y para áreas de aportación mayores, la pendiente es menor. En el caso específico del Río Amazonas y a partir de los registros obtenidos de CAMELS-BS, se presentan las siguientes tendencias:</t>
  </si>
  <si>
    <t xml:space="preserve">A través de la relación obtenida entre el Z-Score vs. su parámetro asociado, se obtiene la ecuación de una recta cuya pendiente representa su relación de cambio o derivada. </t>
  </si>
  <si>
    <t>Para la estimación de la pendiente:</t>
  </si>
  <si>
    <t>eab_sih_estaciones</t>
  </si>
  <si>
    <t>$feature.cod_tipoest + " " + $feature.cod_elemento  + ", " +  $feature.cod_eaab  + textformatting.NewLine +  $feature.cod_ideam  + textformatting.NewLine + $feature.nombre_elemento</t>
  </si>
  <si>
    <t>$feature.cod_elemento</t>
  </si>
  <si>
    <t>cod_elemento</t>
  </si>
  <si>
    <t>Código de elemento SIH. Utilizado para integración con SCADA</t>
  </si>
  <si>
    <t>cod_eaab</t>
  </si>
  <si>
    <t>cod_ideam</t>
  </si>
  <si>
    <t>Código nacional en IDEAM</t>
  </si>
  <si>
    <t>cod_estac_ref_nq</t>
  </si>
  <si>
    <t>Código de referencia estación</t>
  </si>
  <si>
    <t>nombre_elemento</t>
  </si>
  <si>
    <t>Nombre de la estación en SIH</t>
  </si>
  <si>
    <t>cy3116</t>
  </si>
  <si>
    <t>cx3116</t>
  </si>
  <si>
    <t>cz</t>
  </si>
  <si>
    <t>Altitud de la estación en m.s.n.m</t>
  </si>
  <si>
    <t>cod_entidad</t>
  </si>
  <si>
    <t>Código de entidad</t>
  </si>
  <si>
    <t>nombre_entidad</t>
  </si>
  <si>
    <t>Nombre de la entidad</t>
  </si>
  <si>
    <t>Empresa de Acueducto y Alcantarillado de Bogotá
Sistema de Información del Sistema Hídrico - SIH
Copia de seguridad SQL Server de 2021.05.02</t>
  </si>
  <si>
    <t>fecha_inicial</t>
  </si>
  <si>
    <t>Fecha de inicio operación</t>
  </si>
  <si>
    <t>fecha_final</t>
  </si>
  <si>
    <t>cod_grupo</t>
  </si>
  <si>
    <t>Código de grupo</t>
  </si>
  <si>
    <t>nombre_grupo</t>
  </si>
  <si>
    <t>Nombre del grupo</t>
  </si>
  <si>
    <t>cod_zona</t>
  </si>
  <si>
    <t>nombre_zona</t>
  </si>
  <si>
    <t>Nombre de la zona</t>
  </si>
  <si>
    <t>cod_tipoest</t>
  </si>
  <si>
    <t>Código del tipo o categoría</t>
  </si>
  <si>
    <t>nombre_tipoest</t>
  </si>
  <si>
    <t>Nombre de tipo o categoría</t>
  </si>
  <si>
    <t>suspendida</t>
  </si>
  <si>
    <t>1-Sí, 0-No, Null-Desconocido</t>
  </si>
  <si>
    <t>area_tributaria</t>
  </si>
  <si>
    <t>Área tributaria</t>
  </si>
  <si>
    <t>ANEXO TÉCNICO</t>
  </si>
  <si>
    <t>cy9377</t>
  </si>
  <si>
    <t>cx9377</t>
  </si>
  <si>
    <t>Coordenada norte sistema Magna Sirgas Origen Nacional Colombia 9377</t>
  </si>
  <si>
    <t>Coordenada este sistema Magna Sirgas Origen Nacional Colombia 9377</t>
  </si>
  <si>
    <t>IDEAM - Instituto de Hidrología, Meteorología y Estudios Ambientales
Versión: 2023.02.02
http://www.ideam.gov.co/solicitud-de-informacion</t>
  </si>
  <si>
    <t>ArcGIS Online</t>
  </si>
  <si>
    <t>https://ecijg.maps.arcgis.com/apps/mapviewer/index.html?webmap=bbc9e08fc70c4970aebe64323fa1deea</t>
  </si>
  <si>
    <t>IDEAM</t>
  </si>
  <si>
    <t>Subzonas hidrográficas 2013 - Colombia</t>
  </si>
  <si>
    <t>COD_AH</t>
  </si>
  <si>
    <t>COD_ZH</t>
  </si>
  <si>
    <t>COD_SZH</t>
  </si>
  <si>
    <t>NOM_AH</t>
  </si>
  <si>
    <t>NOM_ZH</t>
  </si>
  <si>
    <t>NOM_SZH</t>
  </si>
  <si>
    <t>Instituto de Hidrología, Meteorología y Estudios Ambientales - IDEAM de Colombia
http://www.ideam.gov.co/en/capas-geo
Nombre original: Zonificacion_hidrografica_2013.shp</t>
  </si>
  <si>
    <t>szh_2013</t>
  </si>
  <si>
    <t>Zonas hidrográficas 2013 - Colombia</t>
  </si>
  <si>
    <t>Instituto de Hidrología, Meteorología y Estudios Ambientales - IDEAM de Colombia
http://www.ideam.gov.co/en/capas-geo
Nombre original: Zonificacion_hidrografica_2013.shp
Disolución: NOM_AH</t>
  </si>
  <si>
    <t>zh_2013</t>
  </si>
  <si>
    <t>Áreas hidrográficas 2013 - Colombia</t>
  </si>
  <si>
    <t>Instituto de Hidrología, Meteorología y Estudios Ambientales - IDEAM de Colombia
http://www.ideam.gov.co/en/capas-geo
Nombre original: Zonificacion_hidrografica_2013.shp
Disolución: NOM_ZH</t>
  </si>
  <si>
    <t>ah_2013</t>
  </si>
  <si>
    <t>Out 1:000.000</t>
  </si>
  <si>
    <t>$feature.COD_SZH + " - " + $feature.NOM_SZH</t>
  </si>
  <si>
    <t>$feature.NOM_SZH</t>
  </si>
  <si>
    <t>$feature.COD_ZH + " - " +$feature.NOM_ZH</t>
  </si>
  <si>
    <t>Out 1:2.500.000</t>
  </si>
  <si>
    <t>$feature.NOM_ZH</t>
  </si>
  <si>
    <t>$feature.COD_AH + " - " +$feature.NOM_AH + textformatting.NewLine + "A: " + round($feature.AGkm2,0) + " km²"</t>
  </si>
  <si>
    <t>EAAB</t>
  </si>
  <si>
    <t>ERA5 monthly averaged data on single levels from 1940 to present
https://cds.climate.copernicus.eu/cdsapp#!/dataset/reanalysis-era5-single-levels-monthly-means
Amazonas Chingaza: 1980-2020</t>
  </si>
  <si>
    <t>Cuenca hidrográfica Suramérica nivel 4 seudo - HydroSHEDS</t>
  </si>
  <si>
    <t>hybas_lake_sa_lev04_v1c_pseudo</t>
  </si>
  <si>
    <t>ECIName</t>
  </si>
  <si>
    <t>ECIStream</t>
  </si>
  <si>
    <t>Escuela Colombiana de Ingeniería Julio Garavito. Nombre de drenaje principal</t>
  </si>
  <si>
    <t>ECIStreamL</t>
  </si>
  <si>
    <t>Escuela Colombiana de Ingeniería Julio Garavito. Longitud de drenaje principal en kilómetros</t>
  </si>
  <si>
    <t>Escuela Colombiana de Ingeniería Julio Garavito. Nombre de cuenca. Alias: Cuenca</t>
  </si>
  <si>
    <t>World Countries Generalized - ESRI</t>
  </si>
  <si>
    <t>Esri Data and Maps.
World Countries Generalized represents generalized boundaries for the countries of the world.
https://hub.arcgis.com/datasets/esri::world-countries-generalized</t>
  </si>
  <si>
    <t>esri_world_countries_generalized</t>
  </si>
  <si>
    <t>COUNTRY</t>
  </si>
  <si>
    <t>ISO</t>
  </si>
  <si>
    <t>COUNTRYAFF</t>
  </si>
  <si>
    <t>AFF_ISO</t>
  </si>
  <si>
    <t>The name of the country</t>
  </si>
  <si>
    <t>The two digit ISO code for the country</t>
  </si>
  <si>
    <t>The parent country the country is affiliated with, for example Aruba is part of Netherlands</t>
  </si>
  <si>
    <t>The two digit ISO code of the parent country affiliated with the country</t>
  </si>
  <si>
    <t>$featureCOUNTRY</t>
  </si>
  <si>
    <t>All</t>
  </si>
  <si>
    <t>Unique basin identifier. The code consists of 10 digits. Assigned by Carlos Alfredo Tami Riveros</t>
  </si>
  <si>
    <t>HYBAS_CT</t>
  </si>
  <si>
    <t>PrcAmz</t>
  </si>
  <si>
    <t>Porcentaje de área respecto a la cuenca del Amazonas. (AGkm²/5888268.707860155)*100.</t>
  </si>
  <si>
    <t>HydroBASINS represents a series of vectorized polygon layers that depict sub-basin boundaries at a global scale. The goal of this product is to provide a seamless global coverage of consistently sized and hierarchically nested sub-basins at different scales (from tens to millions of square kilometers), supported by a coding scheme that allows for analysis of catchment topology such as up- and downstream connectivity. HydroBASINS has been extracted from the gridded HydroSHEDS core layers at 15 arc-second resolution.
Pseudo level 4: create from level 6 and grouped manually by Carlos Alfredo Tami Riveros.
https://www.hydrosheds.org/products/hydrobasins
https://data.hydrosheds.org/file/technical-documentation/HydroBASINS_TechDoc_v1c.pdf
https://www.arcgis.com/home/item.html?id=0785dd2635ad44d8a1d82abfcab84999</t>
  </si>
  <si>
    <t>ArcGIS Pro</t>
  </si>
  <si>
    <t>Geodatabase</t>
  </si>
  <si>
    <t>Requerimiento</t>
  </si>
  <si>
    <t>Datos científicos</t>
  </si>
  <si>
    <t>Directorio local con 100 GB de espacio disponible</t>
  </si>
  <si>
    <t>Requerimientos para transferencia tecnológica</t>
  </si>
  <si>
    <t>Versión 3.1.3 o superior</t>
  </si>
  <si>
    <t>ESRI GDB en equipo personal o sobre ArcGIS Server. Espacio requerido 30GB</t>
  </si>
  <si>
    <t>Capability</t>
  </si>
  <si>
    <t>Example of where used</t>
  </si>
  <si>
    <t>Credits used</t>
  </si>
  <si>
    <t>Store a hosted feature layer</t>
  </si>
  <si>
    <t>Imagery storage</t>
  </si>
  <si>
    <t>Store a hosted imagery layer</t>
  </si>
  <si>
    <t>Storage of all content, excluding hosted feature layers and content in ArcGIS Notebooks</t>
  </si>
  <si>
    <t>1.2 credits per 1 GB stored per month, calculated hourly</t>
  </si>
  <si>
    <t>Feature Analysis</t>
  </si>
  <si>
    <t>Perform feature analysis using feature analysis tools in Map Viewer or Map Viewer Classic</t>
  </si>
  <si>
    <t>Credit usage depends on the tool. For details, see Understand credits for spatial analysis.</t>
  </si>
  <si>
    <t>Imagery Analysis</t>
  </si>
  <si>
    <t>Infographics</t>
  </si>
  <si>
    <t>10 credits per 1,000 views</t>
  </si>
  <si>
    <t>Feature Reports</t>
  </si>
  <si>
    <t>Generate feature reports in ArcGIS Survey123</t>
  </si>
  <si>
    <t>0.5 credits per report</t>
  </si>
  <si>
    <t>Reports</t>
  </si>
  <si>
    <t>Run reports in Business Analyst Web App</t>
  </si>
  <si>
    <t>10 credits per report</t>
  </si>
  <si>
    <t>Tile Generation</t>
  </si>
  <si>
    <t>Build tile cache with ArcGIS Online</t>
  </si>
  <si>
    <t>1 credit per 10,000 tiles generated</t>
  </si>
  <si>
    <t>Scene Layer Generation From Features</t>
  </si>
  <si>
    <t>Publish hosted scene layers from hosted feature layers</t>
  </si>
  <si>
    <t>Feature storage, excluding feature attachments, feature collections, features associated with location sharing, and hosted feature layer views</t>
  </si>
  <si>
    <t>Perform imagery analysis using raster analysis tools or raster functions</t>
  </si>
  <si>
    <t>2.4 credits per 10 MB stored per month, calculated hourly.
Note: Feature layer settings, such as Enable Sync and Keep track of created and updated features, can increase storage size over time.</t>
  </si>
  <si>
    <t>For tiled imagery, storage costs are 1.2 credits per 1 GB stored per month, calculated hourly.
Note: Credits for tiled imagery storage are calculated based on the size of the image files stored.
For dynamic imagery, storage costs are based on the image size and the number of images. Credits for image size are calculated at 1.2 credits per 1 GB stored per month, calculated hourly, based on the total size of the image or images. For the total number of images, the credit costs are as follows:
1–10 images—10 credits per day
11–100 images—20 credits per day
101–1,000 images—40 credits per day
1,001–10,000 images—80 credits per day
10,001–100,000 images—160 credits per day
100,000+ images—320 credits per day
Note:
An image in a dynamic imagery layer is considered to be a single image, an item in an imagery collection, or a slice of a multidimensional dataset. The total number of images in a dynamic imagery layer is calculated when the layer is published. You can find the number of images or slices in a dynamic imagery layer on the layer's item page.</t>
  </si>
  <si>
    <t>Store web maps
Store files, such as PDF files, images, Microsoft Office documents, service definition files, and other items you add
Store feature collections
Store attachments in a hosted feature layer
Store published vector tile layers from ArcGIS Pro
Store scene layer packages from ArcGIS Pro
Store data packaged for offline map areas prepared ahead of time</t>
  </si>
  <si>
    <t>Credit usage for imagery analysis depends on the number of pixels or features processed, which incorporates the number of bands in multiband imagery and the number of slices in multidimensional data.
Custom raster function templates that chain multiple complex functions together may increase credit usage.</t>
  </si>
  <si>
    <t>View infographics in supported apps, such as ArcGIS Pro, Business Analyst Web App, ArcGIS Community Analyst, ArcGIS Web AppBuilder, ArcGIS Experience Builder, and ArcGIS for Office
Export infographics to PDF, Excel, or HTML</t>
  </si>
  <si>
    <t>1 credit per 1,000 textured multipatch features
1 credit per 5,000 untextured multipatch features or point features</t>
  </si>
  <si>
    <t>Permisos de usuario para creación de: Feature layer, Imagery Layer, Scene layer, Tile Layer, Raster function template.
Permisos aplicaciones OnLine: ArcGIS Online, ArcGIS StoryMaps, Dashboards, Living Atlas, Map Viewer, Map Viewer Classic, Scene Viewer, report, Infographics.</t>
  </si>
  <si>
    <t>Creditos para publicación y gestión Online https://doc.arcgis.com/en/arcgis-online/administer/credits.htm</t>
  </si>
  <si>
    <t>IDEAM - Instituto de Hidrología, Meteorología y Estudios Ambientales</t>
  </si>
  <si>
    <t>Contiene la sub-zonificación hidrográfica de Colombia y la agregación espacial a zonas y áreas hidrográficas.</t>
  </si>
  <si>
    <t>uecijg_zona_estudio_2_chingaza</t>
  </si>
  <si>
    <t>Área geodésica cuenca hidrográfica - EAAB</t>
  </si>
  <si>
    <t>Subcuencas - EAAB</t>
  </si>
  <si>
    <t>Distribución área geodésica por subcuenca - EAAB</t>
  </si>
  <si>
    <t>Subzona Hidrográfica - EAAB</t>
  </si>
  <si>
    <t>Cuerpo de agua - EAAB</t>
  </si>
  <si>
    <t>Distribución área geodésica cuerpo de agua - EAAB</t>
  </si>
  <si>
    <t>Área cuerpos de agua cuenca hidrográfica - EAAB</t>
  </si>
  <si>
    <t>Drenajes - EAAB</t>
  </si>
  <si>
    <t>Distribución longitud geodésica drenajes - EAAB</t>
  </si>
  <si>
    <t>Aducción - EAAB</t>
  </si>
  <si>
    <t>eaab_aduccion</t>
  </si>
  <si>
    <t>Longitud geodésica drenajes cuenca hidrográfica - EAAB</t>
  </si>
  <si>
    <t>Catálogo de estaciones EAAB - Colombia</t>
  </si>
  <si>
    <t>Catálogo de estaciones EAAB</t>
  </si>
  <si>
    <t>Conteo de estaciones por estado - EAAB</t>
  </si>
  <si>
    <t>Conteo de estaciones por zona o red - EAAB</t>
  </si>
  <si>
    <t>Conteo de estaciones por categoría - EAAB</t>
  </si>
  <si>
    <t>Conteo de estaciones por departamento - EAAB</t>
  </si>
  <si>
    <t>Conteo de estaciones por municipio o distrito - EAAB</t>
  </si>
  <si>
    <t>Conteo de estaciones por cuenca - EAAB</t>
  </si>
  <si>
    <t>Catálogo de estaciones EAAB - SIH - Colombia</t>
  </si>
  <si>
    <t>eaab_sih_estaciones</t>
  </si>
  <si>
    <t>Catálogo de estaciones EAAB - SIH</t>
  </si>
  <si>
    <t>Código interno EAAB de estación</t>
  </si>
  <si>
    <t>Conteo de estaciones por entidad - EAAB - SIH</t>
  </si>
  <si>
    <t>Conteo de estaciones por grupo - EAAB - SIH</t>
  </si>
  <si>
    <t>Conteo de estaciones por zona - EAAB - SIH</t>
  </si>
  <si>
    <t>Conteo de estaciones por tipo o categoría - EAAB - SIH</t>
  </si>
  <si>
    <t>Conteo de estaciones por estado - EAAB - SIH</t>
  </si>
  <si>
    <t>Cuencas - EAAB</t>
  </si>
  <si>
    <t>Conteo de registros por parámetro, CAR-CO</t>
  </si>
  <si>
    <t>Conteo de registros por parámetro - EAAB - SIH</t>
  </si>
  <si>
    <t>Registros hidrometeorológicos mensuales - EAAB - Colombia</t>
  </si>
  <si>
    <t>eaab_sih_monthly_records</t>
  </si>
  <si>
    <t>Código interno de elemento</t>
  </si>
  <si>
    <t>Código empresarial EAAB</t>
  </si>
  <si>
    <t>Código homologado IDEAM</t>
  </si>
  <si>
    <t>cod_parametro</t>
  </si>
  <si>
    <t>nombre_parametro</t>
  </si>
  <si>
    <t>cod_alfa_parametro</t>
  </si>
  <si>
    <t>unidad</t>
  </si>
  <si>
    <t>Unidad asociada al dato discreto</t>
  </si>
  <si>
    <t>nivel</t>
  </si>
  <si>
    <t>Unidad asociada a nivel en cauces</t>
  </si>
  <si>
    <t>cod_descriptor</t>
  </si>
  <si>
    <t>nombre_descriptor</t>
  </si>
  <si>
    <t>fecha</t>
  </si>
  <si>
    <t>Fecha de registro del dato discreto</t>
  </si>
  <si>
    <t>dato</t>
  </si>
  <si>
    <t>Valor registrado</t>
  </si>
  <si>
    <t>cod_flag</t>
  </si>
  <si>
    <t>flag</t>
  </si>
  <si>
    <t>nroObs</t>
  </si>
  <si>
    <t xml:space="preserve">Conteo de observaciones </t>
  </si>
  <si>
    <t>Código numérico del parámetro: 501, 502, 504, 505, 506, 507, 508, 509, 510, 511, 512, 513, 516, 517, 518, 520, 521, 522, 523, 524, 525, 526, 527, 528, 529, 530, 531, 532, 534, 540, 550, 551, 560, 570, 593</t>
  </si>
  <si>
    <t>Nombre del parámetro: AFLUENCIAS MEDIAS MENSUALES, BOMBEOS MEDIOS MENSUALES, BRILLO SOLAR, TOTAL MENSUAL, CAPTACION DE AGUA, MEDIA MENSUAL, CAUDAL MEDIO MENSUAL GENERADO, CAUDALES MAXIMOS INSTANTANEOS, CAUDALES MEDIOS MAXIMOS, CAUDALES MEDIOS MENSUALES, CAUDALES MEDIOS MINIMOS, CAUDALES MINIMOS ABSOLUTOS, DESCARGAS DE FONDO MEDIAS MENSUALES, DESCARGAS TUNEL MEDIAS MENSUALES, EVAPORACION, TOTAL MENSUAL, HUMEDAD MEDIA MENSUAL, NIVEL MEDIO MENSUAL AGUA SUBTERRANEA, NIVELES MAXIMOS ABSOLUTOS MENSUALES, NIVELES MEDIOS MENSUALES, PRECIPITACION MAXIMA, FECHA, PRECIPITACION, MAX 24 HORAS, PRECIPITACION, NRO DE DIAS, PRECIPITACION, TOTAL MENSUAL, PUNTO ROCIO, MEDIA MENSUAL, RADIACION SOLAR, MEDIA MENSUAL, RADIACION SOLAR, TOTAL MENSUAL, SUMINISTRO DE AGUA, MEDIO MENSUA, TEMPERATURA MAXIMA ABSOLUTA MENSUAL, TEMPERATURA MEDIA MENSUAL, TEMPERATURA MINIMA ABSOLUTA MENSUAL, TENSION VAPOR, MEDIA MENSUAL, TURBIEDAD ENTRADA, MEDIA MENSUAL, TURBIEDAD SALIDA, MEDIA MENSUAL, VIENTO, DIRECC PREDOMINANTE MENSUAL, VIENTO, VELOCIDAD MEDIA MAXIMA MENSUAL, VIENTO, VELOCIDAD MEDIA MENSUAL, VOLUMENES MEDIOS MENSUALES</t>
  </si>
  <si>
    <t>Código alfa del parámetro o código homologable a IDEAM: AFLMM, BOMBM, BSTM, CAMM, DESC, DSCMM, EVTM, HRMM, NASMM, NVMM, NVXA, PRMM, PTND, PTTM, PTX, PTXF, QLMM, QLMMG, QLMN, QLMX, QLNI, QLXI, RSMM, RSTM, SAMM, TEMM, TMAX, TMEDM, TMINM, TSMM, TVMM, VDPM, VOLMM, VVMM, VVX</t>
  </si>
  <si>
    <t>Código del descriptor asociado al método de agregación estadística: DP, FX, M, N, ND, T, X</t>
  </si>
  <si>
    <t>Nombre del descriptor: Dirección Predominan, Fecha Máxima, Máxima, Media, Mínima, No. dias&lt;&gt; 0, Total</t>
  </si>
  <si>
    <t>Código de bandera o marcador asociado al dato: a, A, d, e, f, g, i, I, NULL, o, r, t</t>
  </si>
  <si>
    <t>Bandera o marcador asociado al dato: Acumulado, Automático, Dudoso, Estimado, Faltante, Generado, Incompleto, NULL, Observado, Registrado</t>
  </si>
  <si>
    <t>Empresa de Acueducto y Alcantarillado de Bogotá.
Fuente: Sistema de Información Hidrológico - SIH.
Script para integración de archivos independientes a series temporales ArcGIS: https://github.com/rcfdtools/R.GISPython/tree/main/MultipleTableJoin</t>
  </si>
  <si>
    <t>N/A: no aplica o no implementado</t>
  </si>
  <si>
    <t>Definición de elementos del sistema hidrológico de la Empresa con límites de cuencas, subcuencas, subzonas hidrográficas, cuerpos de agua,  localización de estaciones y registros hidrometeorológicos mensuales.
A partir de esta información se define la máscara o límite de análisis local para el desarrollo de la hidrología terrestre, y la identificación de celdas asociadas al modelo atmosférico.</t>
  </si>
  <si>
    <t>Definición del límite de las zonas de estudio para el desarrollo de la hidrología terrestre y atmosférica. En esta colección también se incluyen clases de entidad con cobertura zonal - nacional y los resultados del estudio.</t>
  </si>
  <si>
    <t>CAR_CO</t>
  </si>
  <si>
    <t>Cuenca hidrográfica Nivel 4 - seudo</t>
  </si>
  <si>
    <t>Área por subcuenca en Amazonas</t>
  </si>
  <si>
    <t>$feature.ECIName</t>
  </si>
  <si>
    <t>Deforestación en cuenca hidrográfica Suramérica nivel 6 - HydroSHEDS</t>
  </si>
  <si>
    <t>hybas_lake_sa_lev06_v1c_deforestacion</t>
  </si>
  <si>
    <t>Cuenca hidrográfica Nivel 6 - Deforestación</t>
  </si>
  <si>
    <t>$feature.losskm2</t>
  </si>
  <si>
    <t>Escuela Colombiana de Ingeniería Julio Garavito. Identificador de objeto como texto a partir del campo HYBAS_ID.</t>
  </si>
  <si>
    <t>gid</t>
  </si>
  <si>
    <t>Identificador de subcuenca en análisis de deforestación</t>
  </si>
  <si>
    <t>Año de evaluación</t>
  </si>
  <si>
    <t>loss_has</t>
  </si>
  <si>
    <t>loss_has_s</t>
  </si>
  <si>
    <t>forest_has</t>
  </si>
  <si>
    <t>noforest_h</t>
  </si>
  <si>
    <t>Área de bosques en hectáreas</t>
  </si>
  <si>
    <t>Área de pérdida de bosque en hectáreas</t>
  </si>
  <si>
    <t>Área de pérdida de bosque acumulada en hectáreas</t>
  </si>
  <si>
    <t>Área de otras coberturas en hectáreas</t>
  </si>
  <si>
    <t>losskm2</t>
  </si>
  <si>
    <t>losskm2a</t>
  </si>
  <si>
    <t>forestkm2</t>
  </si>
  <si>
    <t>noforestkm2</t>
  </si>
  <si>
    <t>Área de pérdida de bosque en km²</t>
  </si>
  <si>
    <t>Área de pérdida de bosque acumulada en km²</t>
  </si>
  <si>
    <t>Área de bosques en km²</t>
  </si>
  <si>
    <t>Área de otras coberturas en km²</t>
  </si>
  <si>
    <t>prclossamz</t>
  </si>
  <si>
    <t>prcforeamz</t>
  </si>
  <si>
    <t>prcnforamz</t>
  </si>
  <si>
    <t>pcrforeown</t>
  </si>
  <si>
    <t>Porcentaje de pérdida subcuenca con respecto a la cuenca Amazonas</t>
  </si>
  <si>
    <t>Porcentaje de bosque subcuenca con respecto a la cuenca Amazonas</t>
  </si>
  <si>
    <t>Porcentaje de otros usos subcuenca con respecto a la cuenca Amazonas</t>
  </si>
  <si>
    <t>Porcentaje de bosque subcuenca con respecto a su propia área</t>
  </si>
  <si>
    <t>Código HYBAS asociado a cuencas nivel 4 - seudo</t>
  </si>
  <si>
    <t>Nombre asociado a cuencas nivel 4 - seudo</t>
  </si>
  <si>
    <t>Coberturas de suelos en cuenca amazónica</t>
  </si>
  <si>
    <t>HydroBASINS represents a series of vectorized polygon layers that depict sub-basin boundaries at a global scale. The goal of this product is to provide a seamless global coverage of consistently sized and hierarchically nested sub-basins at different scales (from tens to millions of square kilometers), supported by a coding scheme that allows for analysis of catchment topology such as up- and downstream connectivity. HydroBASINS has been extracted from the gridded HydroSHEDS core layers at 15 arc-second resolution.
https://www.hydrosheds.org/products/hydrobasins
https://data.hydrosheds.org/file/technical-documentation/HydroBASINS_TechDoc_v1c.pdf
Deforestation analysis by Juan Manuel Gacharna González with Sentinel images, resolution 1 meter.</t>
  </si>
  <si>
    <t>uecijg_coberturas</t>
  </si>
  <si>
    <t>Land Cover</t>
  </si>
  <si>
    <t>$feature.gridcode</t>
  </si>
  <si>
    <t>gridcode</t>
  </si>
  <si>
    <t>Código de cobertura de suelo</t>
  </si>
  <si>
    <t>LC_Type5_T</t>
  </si>
  <si>
    <t>Nombre del tipo de cobertura</t>
  </si>
  <si>
    <t>Coverage analysis by Juan Manuel Gacharna González with Modis images, resolution 500 meter.
https://developers.google.com/earth-engine/datasets/catalog/MODIS_061_MCD12Q1#bands</t>
  </si>
  <si>
    <t>Código de subcuenca HYBAS nivel 6</t>
  </si>
  <si>
    <t>Código de subcuenca HYBAS nivel 4 seudo</t>
  </si>
  <si>
    <t>Nombre de subcuenca HYBAS nivel 4 seudo</t>
  </si>
  <si>
    <t>AGGCkm2</t>
  </si>
  <si>
    <t>DateEval</t>
  </si>
  <si>
    <t>Fecha de evaluación</t>
  </si>
  <si>
    <t>APGCpc</t>
  </si>
  <si>
    <t>Porcentaje de área de cobertura en cada clase con respecto al área de la subcuenca nivel 6</t>
  </si>
  <si>
    <t>Área geodésica en kilómetros cuadrados de cobertura de suelo por cada clase encontrada en la propia cuenca</t>
  </si>
  <si>
    <t>Distribución porcentual anual de sumatoria de áreas por cobertura</t>
  </si>
  <si>
    <t>Graficos de barras</t>
  </si>
  <si>
    <t>Sumatoria de áreas por cobertura a nivel anual</t>
  </si>
  <si>
    <t>Distribución porcentual del promedio multianual de áreas por tipo de cobertura y por cuenca</t>
  </si>
  <si>
    <t>Sumatoria anual de áreas en coberturas 1 a 4 (Bosques)</t>
  </si>
  <si>
    <t>Promedio multianual de áreas en coberturas 1 a 4 (Bosques) por cuenca</t>
  </si>
  <si>
    <t>Porcentaje de valor promedio multianual de áreas en coberturas 1 a 4 (Bosques) por cuenca</t>
  </si>
  <si>
    <t>Sumatoria anual de áreas en coberturas urbanas</t>
  </si>
  <si>
    <t>Máximo multianual de áreas en coberturas urbanas por cuenca</t>
  </si>
  <si>
    <t>Sumatoria anual de áreas en coberturas permanentes de nieve y hielo</t>
  </si>
  <si>
    <t>Sumatoria anual de áreas en coberturas  permanentes de nieve y hielo</t>
  </si>
  <si>
    <t>Promedio multianual de áreas en coberturas permanentes de nieve y hielo por cuenca</t>
  </si>
  <si>
    <t>Sumatoria anual de áreas en terrenos sin vegetación</t>
  </si>
  <si>
    <t>Promedio multianual de áreas en terrenos sin vegetación por cuenca</t>
  </si>
  <si>
    <t>Máximo multianual de áreas en terrenos sin vegetación por cuenca</t>
  </si>
  <si>
    <t>Sumatoria anual de áreas en terrenos agropecuarios y arbustos</t>
  </si>
  <si>
    <t>Promedio multianual de áreas en terrenos agropecuarios y arbustos por cuenca</t>
  </si>
  <si>
    <t>Máximo multianual de áreas en terrenos agropecuarios y arbustos por cuenca</t>
  </si>
  <si>
    <t>Sumatoria anual de áreas en cuerpos de agua</t>
  </si>
  <si>
    <t>Promedio multianual de áreas en cuerpos de agua</t>
  </si>
  <si>
    <t>Máximo multianual de áreas en cuerpos de agua</t>
  </si>
  <si>
    <t>Zona de estudio hidrología terrestre - Límite Chingaza - UECIJG</t>
  </si>
  <si>
    <t>ZE Hidrología terrestre - Chingaza</t>
  </si>
  <si>
    <t>Escuela Colombiana de Ingeniería Julio Garavito.
N: 5.375dd, S: 3.875dd, E: -72.875000, W:-74.375000
Definida para celdas de 0.25 grados decimales.</t>
  </si>
  <si>
    <t>ECIDesc</t>
  </si>
  <si>
    <t>Descripción del límite espacial</t>
  </si>
  <si>
    <t>4. Unir los dataset de registros de datos hidroclimatológicos de estaciones de fuentes complementarias con la clase de entidad que contiene la localización de estaciones, crear mapas y gráficos espaciotemporales de análisis.</t>
  </si>
  <si>
    <t>Para el desarrollo de futuras investigaciones se recomienda :</t>
  </si>
  <si>
    <t>3. Publicar las nuevas colecciones en servicios Web Layer para su consulta y validación por la Empresa de Acueducto y Alcantarillado de Bogotá - ESP y por investigadores externos.</t>
  </si>
  <si>
    <t>5. Integrar los futuros desarrollos al StoryMap "Amazonas Chingaza GIS" que contiene la publicación de todos los elementos web disponibles para acceso público.</t>
  </si>
  <si>
    <t>1. Incorporar a la base geográfica y al presente diccionario de datos, todos los elementos espacio temporales obtenidos y generados utilizando la estructura de la presente investigación.</t>
  </si>
  <si>
    <t>Colecciones de datos</t>
  </si>
  <si>
    <t>10. Incorporación de nuevos elementos con actualización de mapas publicados y mapas generados en la investigación.</t>
  </si>
  <si>
    <t>Estructura de datos - Ráster y NetCDF</t>
  </si>
  <si>
    <t>Black to White, Color</t>
  </si>
  <si>
    <t>Modelo digital de elevación reacondicionado basado en el modelo Shuttle Radar Topography Mission ( SRTM ). Hydrologically conditioned digital elevation model underpinning HydroSHEDS v1, available at 3s resolution. 
https://www.hydrosheds.org/hydrosheds-core-downloads
Conditioned DEM.</t>
  </si>
  <si>
    <t>sa_con_3s.tif, sa_con_3s_shaded_relief_bw_cjpeg25.tif, sa_con_3s_shaded_relief_color_cjpeg25.tif</t>
  </si>
  <si>
    <t>ArcGIS Pro: Shaded Relief - Multidirectional - Z Scale 1
Shaded relief parameters: 	Hillshade: traditional, Azimuth: 315, Altitude: 45dd, Scaling: none, Z Scale Factor: 0.0004, Color shema: Black to White &amp; Elevation #9, Export: Compress: JPEG 25.</t>
  </si>
  <si>
    <t>Map view</t>
  </si>
  <si>
    <t>Map view - original gris</t>
  </si>
  <si>
    <t>https://ecijg.maps.arcgis.com/apps/mapviewer/index.html?webmap=27c55b8a36e84f7a9cead3b294ecaa12</t>
  </si>
  <si>
    <t>Map view - original color</t>
  </si>
  <si>
    <t>Map view - sombreado gris</t>
  </si>
  <si>
    <t>Map view - sombreado color</t>
  </si>
  <si>
    <t>https://ecijg.maps.arcgis.com/apps/mapviewer/index.html?webmap=cb82a2da86244f1f935ef5ba9187ab32</t>
  </si>
  <si>
    <t>https://ecijg.maps.arcgis.com/apps/mapviewer/index.html?webmap=c6e86de75a13457a920b8833e753aa2c</t>
  </si>
  <si>
    <t>Cubrimiento</t>
  </si>
  <si>
    <t>Sur América</t>
  </si>
  <si>
    <t>Mundial</t>
  </si>
  <si>
    <t>ERA5_single_monthly_025dd_world_uv10.nc</t>
  </si>
  <si>
    <t>ERA5_single_monthly_025dd_world_uv100.nc</t>
  </si>
  <si>
    <t>https://ecijg.maps.arcgis.com/apps/mapviewer/index.html?webmap=0101c0a04cbf4fa9b17116f2ea5100a3</t>
  </si>
  <si>
    <t>Multi-temporal</t>
  </si>
  <si>
    <t>No</t>
  </si>
  <si>
    <t>Sí</t>
  </si>
  <si>
    <t>Ejemplo vista web</t>
  </si>
  <si>
    <t>Flow</t>
  </si>
  <si>
    <t>Color ramp, Mentone Beach</t>
  </si>
  <si>
    <t>https://ecijg.maps.arcgis.com/apps/mapviewer/index.html?webmap=10754c76f8144b6d934f2e9c472e7502</t>
  </si>
  <si>
    <t>ERA5 Single - Campos de viento U-V 10m (m/s)</t>
  </si>
  <si>
    <t>ERA5 Single - Campos de viento U-V 100m (m/s)</t>
  </si>
  <si>
    <t>ERA5 Single - Evaporación (mm)</t>
  </si>
  <si>
    <t>ERA5_single_monthly_025dd_world_e_mm.nc</t>
  </si>
  <si>
    <t>Map view uv10</t>
  </si>
  <si>
    <t>Map view uv100</t>
  </si>
  <si>
    <t>https://ecijg.maps.arcgis.com/apps/mapviewer/index.html?webmap=e5211012d6644eeea18b3cd03fe703c8</t>
  </si>
  <si>
    <t>https://ecijg.maps.arcgis.com/apps/mapviewer/index.html?webmap=d90a8d709dcf4bb7b2343cf075e4459b</t>
  </si>
  <si>
    <t>Stretch</t>
  </si>
  <si>
    <t xml:space="preserve">Standard deviation 2, Spectrum - Full Bright </t>
  </si>
  <si>
    <t>ERA5 Single - Flujo de vapor de agua - Integración vertical - Componente Este (kg/m*s)</t>
  </si>
  <si>
    <t>ERA5_single_monthly_025dd_world_p71.nc</t>
  </si>
  <si>
    <t>https://ecijg.maps.arcgis.com/apps/mapviewer/index.html?webmap=f0dea11b61dd4b659ef6ecf18d73bea1</t>
  </si>
  <si>
    <t>https://ecijg.maps.arcgis.com/apps/mapviewer/index.html?webmap=042287dd389d44c5bb438bc66b9fa0a3</t>
  </si>
  <si>
    <t>ERA5 Single - Flujo de vapor de agua - Integración vertical - Componente Norte (kg/m*s)</t>
  </si>
  <si>
    <t>ERA5_single_monthly_025dd_world_p72.nc</t>
  </si>
  <si>
    <t>https://ecijg.maps.arcgis.com/apps/mapviewer/index.html?webmap=ab5807ba4d1641289a743350630a68a1</t>
  </si>
  <si>
    <t>https://ecijg.maps.arcgis.com/apps/mapviewer/index.html?webmap=481108c9598d4630995c9383df37810c</t>
  </si>
  <si>
    <t>ERA5_single_monthly_025dd_world_ro_mm.nc</t>
  </si>
  <si>
    <t>https://ecijg.maps.arcgis.com/apps/mapviewer/index.html?webmap=a9d845bc7cc5476eb212f448fcc26843</t>
  </si>
  <si>
    <t>https://ecijg.maps.arcgis.com/apps/mapviewer/index.html?webmap=1b03af1216cc440f9d6ebe2d0a7eb06a</t>
  </si>
  <si>
    <t>ERA5 Single - Escorrentía (Runoff) (mm)</t>
  </si>
  <si>
    <t>ERA5_single_monthly_025dd_world_sp.nc</t>
  </si>
  <si>
    <t>https://ecijg.maps.arcgis.com/apps/mapviewer/index.html?webmap=9854593a75b742948cb7061efc80f1af</t>
  </si>
  <si>
    <t>https://ecijg.maps.arcgis.com/apps/mapviewer/index.html?webmap=464a43153f284b50858f1ec7d844fa3c</t>
  </si>
  <si>
    <t>ERA5 Single - Presión Atomosférica (Surface pressure) (Pa)</t>
  </si>
  <si>
    <t>ERA5 Single - Temperatura a 2 metros sobre la superficie terrestre (°C)</t>
  </si>
  <si>
    <t>https://ecijg.maps.arcgis.com/apps/mapviewer/index.html?webmap=57a575b8a84e4d35aa1e44ec00ffef68</t>
  </si>
  <si>
    <t>https://ecijg.maps.arcgis.com/apps/mapviewer/index.html?webmap=8a704d4998224968bcfd333bc9af6697</t>
  </si>
  <si>
    <t>ERA5_single_monthly_025dd_world_t2m_C.nc</t>
  </si>
  <si>
    <t>https://ecijg.maps.arcgis.com/apps/mapviewer/index.html?webmap=11154094783f46bca0f70e22bbd56dd9</t>
  </si>
  <si>
    <t>https://ecijg.maps.arcgis.com/apps/mapviewer/index.html?webmap=a88d9191637c4b8cb69bbaf04d08e3b2</t>
  </si>
  <si>
    <t>ERA5_single_monthly_025dd_world_tcwv.nc</t>
  </si>
  <si>
    <t>ERA5 Single - Columna total de vapor de agua (kg/m²)</t>
  </si>
  <si>
    <t>ERA5 Single - PrecipitaciónTotal (mm)</t>
  </si>
  <si>
    <t>ERA5_single_monthly_025dd_world_tp_mm.nc</t>
  </si>
  <si>
    <t>https://ecijg.maps.arcgis.com/apps/mapviewer/index.html?webmap=c6666d98ad29489aa138b4f83d26c65d</t>
  </si>
  <si>
    <t>https://ecijg.maps.arcgis.com/apps/mapviewer/index.html?webmap=d2ecffc53ada45a7b39c3efa6ed3ef7a</t>
  </si>
  <si>
    <t>Standard deviation 2, Partial Spectrum</t>
  </si>
  <si>
    <t>https://ecijg.maps.arcgis.com/apps/mapviewer/index.html?webmap=c8990408615d4a2fbd01b02b1c622a8e</t>
  </si>
  <si>
    <t>Percent clip, Temperature</t>
  </si>
  <si>
    <t>https://ecijg.maps.arcgis.com/apps/mapviewer/index.html?webmap=ad0282920e794baca466992e50ff4c98</t>
  </si>
  <si>
    <t>ERA5 Single - Radiación solar neta superior (J/m²)</t>
  </si>
  <si>
    <t>ERA5_single_monthly_025dd_world_tsr.nc</t>
  </si>
  <si>
    <t>ERA5 - Centro Europeo de Previsiones Meteorológicas a Plazo Medi o European Centre for Medium-Range Weather Forecasts
https://climate.copernicus.eu/climate-reanalysis</t>
  </si>
  <si>
    <t>Monthly averaged data on single levels from 1940 to present:  ERA5  is the fifth generation  ECMWF  reanalysis for the global climate and weather for the past 8 decades. Data is available from 1940 onwards. ERA5 replaces the ERA-Interim reanalysis. Reanalysis combines model data with observations from across the world into a globally complete and consistent dataset using the laws of physics.</t>
  </si>
  <si>
    <t xml:space="preserve">Modelo digital de elevación reacondicionado basado en el modelo Shuttle Radar Topography Mission ( SRTM ). Hydrologically conditioned digital elevation model underpinning HydroSHEDS v1, available at 3s resolution. </t>
  </si>
  <si>
    <t>DEM - Digital elevation model
https://www.hydrosheds.org/hydrosheds-core-downloads</t>
  </si>
  <si>
    <t>Contiene el árbol de directorios genérico para la administración de los datos espaciales asociados a la investigación, contiene: datasets, dem, gdb, ERA5, icons, layer, layout, map, projectionfile, refs, shp, src y temp</t>
  </si>
  <si>
    <t>Publicaciones web de mapas</t>
  </si>
  <si>
    <t>Contiene las colecciones de datos publicadas en línea. https://arcg.is/01Gy4i</t>
  </si>
  <si>
    <t>Nota 2: la publicación Web Layers permite la actualización de los mapas manteniendo el mismo servicio de consulta. Para la generación de gráficas de análisis, se han utilizado los tipos compatibles con servicios web, análisis complementarios pueden ser realizados a través de su apertura desde ArcGIS Pro o desde ArcGIS On-Line.</t>
  </si>
  <si>
    <t>Formato</t>
  </si>
  <si>
    <t>Ráster .tiff</t>
  </si>
  <si>
    <t>Archivo(s)</t>
  </si>
  <si>
    <t>NetCDF .nc</t>
  </si>
  <si>
    <t>nc</t>
  </si>
  <si>
    <t>NetCDF</t>
  </si>
  <si>
    <t>Dimensiones t</t>
  </si>
  <si>
    <t>Σ elementos y dimensiones temporales</t>
  </si>
  <si>
    <t>IDEAM-CO</t>
  </si>
  <si>
    <t>WebMap restricciones ArcGIS Pro 20230927</t>
  </si>
  <si>
    <t>Zonificación hidrológica y catálogo nacional de estaciones Colombia - CNE - IDEAM. Contiene disolución de polígonos de Áreas y Zonas hidrográficas.</t>
  </si>
  <si>
    <t>Colombia</t>
  </si>
  <si>
    <t>Capas</t>
  </si>
  <si>
    <t>Registros estaciones automáticas IDEAM - Socrata
https://github.com/rcfdtools/R.GISPython/tree/main/MultipleTableJoin/IDEAM_CO</t>
  </si>
  <si>
    <t>Script / Datasource</t>
  </si>
  <si>
    <t>ZE Hidrología terrestre Chingaza, Cuenca hidrográfica Nivel 4 - seudo, IDEAM_zonificacion_hidrografica, Áreas hidrográficas 2013 - Colombia, Zonas hidrográficas 2013 - Colombia, Subzonas hidrográficas 2013 - Colombia, Catálogo nacional estaciones Colombia - CNE - IDEAM (2023.02.02)</t>
  </si>
  <si>
    <t>https://ecijg.maps.arcgis.com/apps/mapviewer/index.html?webmap=c9762f0d71834333b0974e4200c401ee</t>
  </si>
  <si>
    <t>ANA-BR</t>
  </si>
  <si>
    <t>ANA - Agencia Nacional de Aguas de Brasil. Contiene localización de estaciones de precipitación, caudal y nivel.</t>
  </si>
  <si>
    <t>Gráficos de distribución, Graficos de barras</t>
  </si>
  <si>
    <t>Python Script para unión de series
https://github.com/rcfdtools/R.GISPython/tree/main/MultipleTableJoin#ana-brasil-hook3</t>
  </si>
  <si>
    <t>https://ecijg.maps.arcgis.com/apps/mapviewer/index.html?webmap=66c5937bbb18411bb595c30309c0c682</t>
  </si>
  <si>
    <t>Gráficos de distribución, Gráficos de serie, Graficos de barras, Matriz de dispersión</t>
  </si>
  <si>
    <t>Estaciones precipitación ANA-BR, Estaciones - Precipitación mensual ANA-BR, mm, Estaciones caudal y nivel ANA-BR, Estaciones - Caudal mensual ANA-BR, m³ s-1, Estaciones - Nivel mensual ANA-BR, m³ s-1, Cuenca hidrográfica Nivel 1 - HydroSHEDS, Cuenca hidrográfica Nivel 3 - HydroSHEDS, Cuenca hidrográfica Nivel 6 - HydroSHEDS</t>
  </si>
  <si>
    <t>Vista multi-temporal</t>
  </si>
  <si>
    <t>CAMELS-BR, estaciones y cuencas - Estático (estadístico)</t>
  </si>
  <si>
    <t>CAMELS-BR provides daily observed streamflow time series for 3679 stream gauges, daily meteorological time series and 65 attributes for 897 selected catchments in Brazil.</t>
  </si>
  <si>
    <t>15 - Estaciones - Asociadas, 15 - Estaciones - Todas, 15 - Estaciones &amp; Climatic indices - P media, mm/d, 15 - Estaciones &amp; Climatic indices - PET media, mm/d, 15 - Estaciones &amp; Climatic indices - ET media, mm/d, 15 - Estaciones &amp; Climatic indices - Aridez media, 14 - Cuenca hidrográfica, 14 - Cuenca hidrográfica &amp; Geología, 14 - Cuenca hidrográfica &amp; Intervención humana, 14 - Cuenca hidrográfica &amp; Hidrología, 14 - Cuenca hidrográfica &amp; Cobertura tierras, 14 - Cuenca hidrográfica &amp; Tipos de suelos, 14 - Cuenca hidrográfica &amp; Topografía</t>
  </si>
  <si>
    <t>Amazonía, Orinoquía y Brazil</t>
  </si>
  <si>
    <t>Amazonía</t>
  </si>
  <si>
    <t>Python Script para unión de series
https://github.com/rcfdtools/R.GISPython/tree/main/MultipleTableJoin#camels-br-hook2</t>
  </si>
  <si>
    <t>https://ecijg.maps.arcgis.com/apps/mapviewer/index.html?layers=5b12e8148e63435e8f0bb56542f737c9</t>
  </si>
  <si>
    <t>CAMELS-BR, estaciones y variables hidroclimatológicas - Anual</t>
  </si>
  <si>
    <t>15 - Estaciones, 15 - Estaciones - Caudal medido en drenajes, m³/s, 15 - Estaciones - Caudal laminado en drenajes, mm, 15 - Estaciones - Caudal simulado en drenajes, m³/s, 15 - Estaciones - Precipitación CHIRPS, mm, 15 - Estaciones - Precipitación MSWEP, mm, 15 - Estaciones - Precipitación CPC, mm, 15 - Estaciones - Evapotranspiración MGB, mm, 15 - Estaciones - Evapotranspiración GLEAM, mm, 15 - Estaciones - Evapotranspiración potencial GLEAM, mm, 15 - Estaciones - Temperatura mínima CPC, mm, 15 - Estaciones - Temperatura media CPC, mm, 15 - Estaciones - Temperatura máxima CPC, mm, 14 - Cuenca hidrográfica</t>
  </si>
  <si>
    <t>No / Sí</t>
  </si>
  <si>
    <t>Gráficos de distribución, Gráficos de serie, Graficos de barras</t>
  </si>
  <si>
    <t>Map view estático</t>
  </si>
  <si>
    <t>Map view dinámico</t>
  </si>
  <si>
    <t>https://ecijg.maps.arcgis.com/apps/mapviewer/index.html?layers=46811d38af5a4396bd89ecf11248111b</t>
  </si>
  <si>
    <t>CAMELS-BR, estaciones y variables hidroclimatológicas - Mensual</t>
  </si>
  <si>
    <t>https://ecijg.maps.arcgis.com/apps/mapviewer/index.html?layers=0fdb792393c04c909b4bee38afb0819c</t>
  </si>
  <si>
    <t>https://ecijg.maps.arcgis.com/apps/mapviewer/index.html?layers=ba402f3198b94f9e880e1454cdc88908</t>
  </si>
  <si>
    <t>15 - Estaciones CAMELS-BR, 15 - Estaciones - Caudal medido en drenajes, m³/s, 15 - Estaciones - Caudal laminado en drenajes, mm, 15 - Estaciones - Caudal simulado en drenajes, m³/s, 15 - Estaciones - Precipitación CHIRPS, mm, 15 - Estaciones - Precipitación MSWEP, mm, 15 - Estaciones - Precipitación CPC, mm, 15 - Estaciones - Evapotranspiración GLEAM, mm, 15 - Estaciones - Evapotranspiración MGB, mm, 15 - Estaciones - Evapotranspiración potencial GLEAM, mm, 15 - Estaciones - Temperatura mínima CPC, mm, 15 - Estaciones - Temperatura media CPC, mm, 15 - Estaciones - Temperatura máxima CPC, mm, 14 - Cuenca hidrográfica</t>
  </si>
  <si>
    <t>The HydroSHEDS database offers a suite of global digital data layers in support of hydro-ecological research and applications worldwide. Its various hydrographic data products include catchment boundaries, river networks, and lakes at multiple resolutions and scales. HydroSHEDS data are freely available in standard GIS formats and form the geospatial framework for a broad range of assessments including hydrological, environmental, conservation, socioeconomic, and human health applications.  https://www.hydrosheds.org</t>
  </si>
  <si>
    <t>https://ecijg.maps.arcgis.com/apps/mapviewer/index.html?webmap=0c1287c8e08b47ef9c2b1886195fdb4f</t>
  </si>
  <si>
    <t>Red drenaje Nivel 6+, Cuenca hidrográfica Nivel 1, Cuenca hidrográfica Nivel 3, Cuenca hidrográfica Nivel 4 - seudo, Cuenca hidrográfica Nivel 6</t>
  </si>
  <si>
    <t>América del sur</t>
  </si>
  <si>
    <t>Empresa de Acueducto y Alcantarillado de Bogotá.  https://datosabiertos.bogota.gov.co</t>
  </si>
  <si>
    <t>Python Script para unión de series
https://github.com/rcfdtools/R.GISPython/tree/main/MultipleTableJoin#eaab-co-hook4</t>
  </si>
  <si>
    <t>https://ecijg.maps.arcgis.com/apps/mapviewer/index.html?layers=ce76f13d1e9d46c5a229d00c37bbb8a3</t>
  </si>
  <si>
    <t>Map view general</t>
  </si>
  <si>
    <t>EAAB-CO &amp; Sistema de Embalses</t>
  </si>
  <si>
    <t>Map view sistema de embalses</t>
  </si>
  <si>
    <t>General: ZE Hidrología terrestre - FishNet 0.25 Label - UECIJG, ZE Hidrología terrestre - Chingaza, ZE Hidrología terrestre - FishNet 0.25 - UECIJG, Catálogo nacional estaciones Colombia - CNE - IDEAM, Catálogo de estaciones activas - CAR Colombia, Catálogo de estaciones - EAAB, Catálogo de estaciones - EAAB - SIH, Cuenca hidrográfica - EAAB, Subcuenca hidrográfica - EAAB, Subzona hidrográfica - EAAB, Cuerpos de agua - EAAB, Drenajes - EAAB, Aducción - EAAB, Parque Nacional Natural Chingaza de Colombia - PNN, Cuenca hidrográfica Nivel 1 - HydroSHEDS, Cuenca hidrográfica Nivel 3 - HydroSHEDS, Cuenca hidrográfica Nivel 6 - HydroSHEDS
Sistema de embalses: Cuenca hidrográfica - EAAB, Subcuenca hidrográfica - EAAB, Subzona hidrográfica - EAAB, Cuerpos de agua - EAAB, Drenajes - EAAB, Aducción - EAAB, Parque Nacional Natural Chingaza de Colombia - PNN, sa_con_3s_shaded_relief_bw_cjpeg25</t>
  </si>
  <si>
    <t>https://ecijg.maps.arcgis.com/apps/mapviewer/index.html?webmap=3457fc32d2c44fe88aa9c7c127a8f031</t>
  </si>
  <si>
    <t>CAR-CO</t>
  </si>
  <si>
    <t>Corporación Autónoma Regional de Cundinamarca - CAR. Catálogo de Estaciones Activas. Año 2020. https://www.car.gov.co/uploads/files/5f20a00d42a7d.pdf</t>
  </si>
  <si>
    <t>Jurisdicción CAR - Cundinamarca</t>
  </si>
  <si>
    <t>Python Script para unión de series
https://github.com/rcfdtools/R.GISPython/tree/main/MultipleTableJoin#car-co-hook4</t>
  </si>
  <si>
    <t>https://ecijg.maps.arcgis.com/apps/mapviewer/index.html?layers=2463f2c2f8b64fb6b77a2db74cc3a093</t>
  </si>
  <si>
    <t>ZE Hidrología terrestre - Chingaza, Cuenca hidrográfica - EAAB, Catálogo de estaciones activas - CAR Colombia</t>
  </si>
  <si>
    <t>Universidad Escuela Colombiana de Ingeniería Julio Garavito - Centro de Estudios Hidráulicos  www.escuelaing.edu.co</t>
  </si>
  <si>
    <t>ZE Hidrología terrestre - Chingaza, ZE Hidrología terrestre - FishNet, ZE Hidrología terrestre - FishNet Label, Parque Nacional Natural Chingaza de Colombia - PNN, ZE Hidrología atmosférica, ZE Hidrología terrestre, Catálogo nacional estaciones Colombia - CNE - IDEAM, Catálogo de estaciones activas - CAR Colombia, Cuenca hidrográfica Nivel 1 - HydroSHEDS, Cuenca hidrográfica Nivel 3 - HydroSHEDS, Cuenca hidrográfica Nivel 6 - HydroSHEDS, World Countries Generalized - ESRI</t>
  </si>
  <si>
    <t>Mapa general UECIJG-CO</t>
  </si>
  <si>
    <t>https://ecijg.maps.arcgis.com/apps/mapviewer/index.html?layers=cd6e0336be3a4c0b8524c22f82ab22d0</t>
  </si>
  <si>
    <t>Análisis de coberturas cuenca Amazonas</t>
  </si>
  <si>
    <t>Coverage analysis by Juan Manuel Gacharna González with Modis images, resolution 500 meter.
https://developers.google.com/earth-engine/datasets/catalog/MODIS_061_MCD12Q1#bands
Por: Juan Manuel Gacharna González</t>
  </si>
  <si>
    <t>Amazonas</t>
  </si>
  <si>
    <t>Gráficos de serie, Graficos de barras, Graficos de pastel</t>
  </si>
  <si>
    <t>https://ecijg.maps.arcgis.com/apps/mapviewer/index.html?layers=0ac1e48d5a364f44b1c0f769debb98f2</t>
  </si>
  <si>
    <t>https://ecijg.maps.arcgis.com/apps/mapviewer/index.html?layers=ff72a1ebc5244bd88a76dd1f3a095885</t>
  </si>
  <si>
    <t>https://ecijg.maps.arcgis.com/apps/mapviewer/index.html?layers=28c43fb2d7ff49f1a73ad73197a7823d</t>
  </si>
  <si>
    <t>https://ecijg.maps.arcgis.com/apps/mapviewer/index.html?layers=2118b368e07543b4a9942ae0aa5be5b5</t>
  </si>
  <si>
    <t>Cuenca hidrográfica Nivel 4 - seudo, Land Cover - Water bodies, Land Cover - Agricultural, Land Cover - Non vegetated lands, Land Cover - Permanent snow ice, Land Cover - Urban, Land Cover - Trees, Land Cover - All</t>
  </si>
  <si>
    <t>Análisis de deforestación cuenca Amazonas</t>
  </si>
  <si>
    <t>Deforestation analysis by Juan Manuel Gacharna González with Sentinel images, resolution 1 meter.
Por: Juan Manuel Gacharna González</t>
  </si>
  <si>
    <t>Cuenca hidrográfica Nivel 4 - seudo, Deforestacion</t>
  </si>
  <si>
    <t>Grupo / Elemento</t>
  </si>
  <si>
    <t>Gráficos / Scatter Plot Matrix</t>
  </si>
  <si>
    <t>Gráficos / Boxplot</t>
  </si>
  <si>
    <t>Gráficos / Pie Chart</t>
  </si>
  <si>
    <t>Gráficos / Filtrado mostrando máximo 10 gráficas.</t>
  </si>
  <si>
    <t>Rótulos / Una misma capa no puede ser cargada y rótulada múltiples veces. Solo muestra el rótulo de una misma capa fuente.</t>
  </si>
  <si>
    <t>Story Maps</t>
  </si>
  <si>
    <t>https://storymaps.arcgis.com/stories/ff68e75022f24ab99e6ccc13d95e1727</t>
  </si>
  <si>
    <t>Descripción / Contiene</t>
  </si>
  <si>
    <t>https://storymaps.arcgis.com/stories/53f3a14e26714817a2038b7ee56e3c8c</t>
  </si>
  <si>
    <t>https://storymaps.arcgis.com/stories/48f0cf72b059495abe4f43db1407364c</t>
  </si>
  <si>
    <r>
      <rPr>
        <b/>
        <sz val="12"/>
        <color theme="1"/>
        <rFont val="Segoe UI Light"/>
        <family val="2"/>
      </rPr>
      <t>Estrategias hidrológicas para el suministro de agua a Bogotá - Colombi</t>
    </r>
    <r>
      <rPr>
        <sz val="12"/>
        <color theme="1"/>
        <rFont val="Segoe UI Light"/>
        <family val="2"/>
      </rPr>
      <t>a. Por: Gustavo Herrán Sandoval - EAAB-ESP. / 1. Dinámica Planetaria de Vientos, 2. Regímenes de Lluvia de las Regiones Andina y Orinoquía, 3. Sistema de Embalses para el Suministro de Agua a Bogotá D.C</t>
    </r>
  </si>
  <si>
    <r>
      <rPr>
        <b/>
        <sz val="12"/>
        <color theme="1"/>
        <rFont val="Segoe UI Light"/>
        <family val="2"/>
      </rPr>
      <t xml:space="preserve"> Amazonas - Chingaza</t>
    </r>
    <r>
      <rPr>
        <sz val="12"/>
        <color theme="1"/>
        <rFont val="Segoe UI Light"/>
        <family val="2"/>
      </rPr>
      <t xml:space="preserve"> / 1. Introducción y Objetivos, 2. Información general, 3. Metodología de Investigación, 4. Hallazgos de la Investigación5. Conclusiones y Recomendaciones</t>
    </r>
  </si>
  <si>
    <r>
      <rPr>
        <b/>
        <sz val="12"/>
        <color theme="1"/>
        <rFont val="Segoe UI Light"/>
        <family val="2"/>
      </rPr>
      <t>Amazonas - Chingaza - GIS</t>
    </r>
    <r>
      <rPr>
        <sz val="12"/>
        <color theme="1"/>
        <rFont val="Segoe UI Light"/>
        <family val="2"/>
      </rPr>
      <t xml:space="preserve"> / Colecciones: ERA5, DEM, IDEAM-CO, ANA-BR, CAMELS-BR, HydroSHEDS, EAAB-CO, CAR-CO, UECIJG-CO</t>
    </r>
  </si>
  <si>
    <t>Web Map &amp; Web Layer</t>
  </si>
  <si>
    <t>StoryMap</t>
  </si>
  <si>
    <t>Hidrología Amazonas - ERA5</t>
  </si>
  <si>
    <t>Escuela Colombiana de Ingeniería Julio Garavito.
A partir de datos ERA5. Por: Carlos Alfredo Tami Riveros.</t>
  </si>
  <si>
    <t>uecijg_hidrologia_amazonas_era5</t>
  </si>
  <si>
    <t>Hidrología Amazonas - ERA5 - UECIJG</t>
  </si>
  <si>
    <t>Nombre de la subcuenca</t>
  </si>
  <si>
    <t>Elemento incluido dentro de la zona de estudio (0-No, 1-Sí)</t>
  </si>
  <si>
    <t>Nombre de la corriente principal</t>
  </si>
  <si>
    <t>Longitud de la corriente principal</t>
  </si>
  <si>
    <t>tp</t>
  </si>
  <si>
    <t>e</t>
  </si>
  <si>
    <t>t2m</t>
  </si>
  <si>
    <t>ro</t>
  </si>
  <si>
    <t>p71</t>
  </si>
  <si>
    <t>p72</t>
  </si>
  <si>
    <t>tcwv</t>
  </si>
  <si>
    <t>tsr</t>
  </si>
  <si>
    <t>u10</t>
  </si>
  <si>
    <t>v10</t>
  </si>
  <si>
    <t>Mes</t>
  </si>
  <si>
    <t>Anno</t>
  </si>
  <si>
    <t>Mes del registro hidrometeorológico</t>
  </si>
  <si>
    <t>Fecha del registro hidrometeorológico</t>
  </si>
  <si>
    <t>Año del registro hidrometeorológico</t>
  </si>
  <si>
    <t>Total precipitation in milimeters</t>
  </si>
  <si>
    <t>Evaporation in milimeters</t>
  </si>
  <si>
    <t>2m temperature in °C</t>
  </si>
  <si>
    <t>Runoff in milimeters</t>
  </si>
  <si>
    <t>Vertical integral of eastward water vapour flux in kg/m*s</t>
  </si>
  <si>
    <t>Vertical integral of northward water vapour flux in kg/m*s</t>
  </si>
  <si>
    <t>Total column water vapour in kg/m²</t>
  </si>
  <si>
    <t>Top net solar radiation in J/m²</t>
  </si>
  <si>
    <t>10m u-component of wind in m/s</t>
  </si>
  <si>
    <t>10m v-component of wind in m/s</t>
  </si>
  <si>
    <t>Precipitación total anual por subcuenca, tp</t>
  </si>
  <si>
    <t>Precipitación vs. Evaporación mensual promedio Amazonas - tp, e</t>
  </si>
  <si>
    <t>Ciclo promedio mensual de precipitación, evaporación y escorrentía laminada Amazonas - tp, e, ro</t>
  </si>
  <si>
    <t>Precipitación, evaporación y escorrentía laminada anual promedio Amazonas - tp, e, ro</t>
  </si>
  <si>
    <t>Gráfico de serie</t>
  </si>
  <si>
    <t>Grafico de barras</t>
  </si>
  <si>
    <t>Precipitación promedio mensual por subcuenca - tp</t>
  </si>
  <si>
    <t>Precipitación mensual anual por subcuenca - tp</t>
  </si>
  <si>
    <t>Precipitación vs. Evaporación por subcuenca - tp, e</t>
  </si>
  <si>
    <t>Matriz de dispersión</t>
  </si>
  <si>
    <t>Precipitación vs. Temperatura por subcuenca - tp, t2m</t>
  </si>
  <si>
    <t>Precipitación vs. Escorrentía laminada por subcuenca - tp, e</t>
  </si>
  <si>
    <t>Precipitación vs. Total columna vapor agua por subcuenca - tp, tcwv</t>
  </si>
  <si>
    <t>Precipitación vs. Radiación solar neta superior por subcuenca - tp, tsr</t>
  </si>
  <si>
    <t>Evaporación vs. Temperatura por subcuenca - e, t2m</t>
  </si>
  <si>
    <t>Evaporación vs. Radiación solar neta superior por subcuenca - e, tsr</t>
  </si>
  <si>
    <t>Evaporación anual por subcuenca - e</t>
  </si>
  <si>
    <t>Temperatura anual por subcuenca - t2m</t>
  </si>
  <si>
    <t>Escorrentía laminada anual por subcuenca - ro</t>
  </si>
  <si>
    <t>Columna total de vapor de agua anual por subcuenca - tcwv</t>
  </si>
  <si>
    <t>Radiación solar neta superior anual por subcuenca - tsr</t>
  </si>
  <si>
    <t>Temperatura vs. Radiación solar neta superior por subcuenca - t2m, tsr</t>
  </si>
  <si>
    <t>Velocidad del viento dirección este a 10 metros anual por subcuenca - u10</t>
  </si>
  <si>
    <t>Velocidad del viento dirección norte a 10 metros anual por subcuenca - v10</t>
  </si>
  <si>
    <t>Flujo de vapor dirección norte anual por subcuenca - p72</t>
  </si>
  <si>
    <t>Flujo de vapor dirección este anual por subcuenca - p71</t>
  </si>
  <si>
    <t>Ciclo promedio mensual de temperatura por subcuenca - t2m</t>
  </si>
  <si>
    <t>Ciclo promedio mensual de columna total de vapor de agua por subcuenca - tcwv</t>
  </si>
  <si>
    <t>Ciclo promedio mensual de radiación solar neta superior por subcuenca - tsr</t>
  </si>
  <si>
    <t>Ciclo promedio mensual de velocidad del viento dirección este a 10 metros por subcuenca - u10</t>
  </si>
  <si>
    <t>Ciclo promedio mensual de velocidad del viento dirección norte a 10 metros por subcuenca - v10</t>
  </si>
  <si>
    <t>Ciclo promedio mensual de temperatura por año - t2m</t>
  </si>
  <si>
    <t>Variabilidad interanual de temperatura - t2m</t>
  </si>
  <si>
    <t>Variabilidad interanual de precipitación - tp</t>
  </si>
  <si>
    <t>Variabilidad interanual de evaporación - e</t>
  </si>
  <si>
    <t>Variabilidad interanual de escorrentía laminada - ro</t>
  </si>
  <si>
    <t>Variabilidad interanual de columna total de vapor de agua - tcwv</t>
  </si>
  <si>
    <t>Variabilidad interanual de radiación solar neta superior - tsr</t>
  </si>
  <si>
    <t>Variabilidad interanual de velocidad del viento dirección este a 10 metros - u10</t>
  </si>
  <si>
    <t>Variabilidad interanual de velocidad del viento dirección norte a 10 metros - v10</t>
  </si>
  <si>
    <t>Variabilidad interanual de flujo de vapor dirección este - p71</t>
  </si>
  <si>
    <t>Variabilidad interanual de flujo de vapor dirección norte - p72</t>
  </si>
  <si>
    <t>Balance hidrológico atmosférico</t>
  </si>
  <si>
    <t>ZE Hidrología terrestre Chingaza, World countries (ESRI), Subcuencas Nivel 4 - Pseudo, Vectores de flujo de vapor de agua (kg/m*s), IVT - Transporte de humedad (kg/m*s), Divergencia del flujo horizontal de humedad (kg/m²*s), Evaporación - e (mm), Precipitación - tp (mm)</t>
  </si>
  <si>
    <t>https://ecijg.maps.arcgis.com/apps/mapviewer/index.html?webmap=4dc2a51237e34246b30d7a973e55cd73</t>
  </si>
  <si>
    <t>A partir de datos ERA5. Incluye vectores de flujo de vapor de agua, transporte de humedad IVT y divergencia del flujo horizontal de humedad. Por: Karel Aldrín Sánchez Hernández</t>
  </si>
  <si>
    <t>ERA5 Single - Flujo de vapor de agua - Integración vertical - Componente Este y Norte (kg/m*s)</t>
  </si>
  <si>
    <t>UECIJG_IVTuvGlobal.nc</t>
  </si>
  <si>
    <t>Simple - Black</t>
  </si>
  <si>
    <t>ERA5 monthly averaged data on single levels from 1940 to present
https://cds.climate.copernicus.eu/cdsapp#!/dataset/reanalysis-era5-single-levels-monthly-means
Amazonas Chingaza: 1990-2020
Vars: p71, p72
Por: Karel Aldrín Sánchez Hernández</t>
  </si>
  <si>
    <t>IVT - Transporte de humedad (kg/m*s)</t>
  </si>
  <si>
    <t>UECIJG_IVTGlobal.nc</t>
  </si>
  <si>
    <t>Minimum maximum, Red to blue Diverging, Bright</t>
  </si>
  <si>
    <t>Divergencia del flujo horizontal de humedad (kg/m²*s)</t>
  </si>
  <si>
    <t>UECIJG_DivQr.nc</t>
  </si>
  <si>
    <t>https://confluence.ecmwf.int/display/CKB/ERA5%3A+compute+pressure+and+geopotential+on+model+levels%2C+geopotential+height+and+geometric+height
Por: Karel Aldrín Sánchez Hernández</t>
  </si>
  <si>
    <t>uecijg_awb_amazonas_all_zonal</t>
  </si>
  <si>
    <t>record</t>
  </si>
  <si>
    <t>Número de registro en dataset</t>
  </si>
  <si>
    <t>time</t>
  </si>
  <si>
    <t>finp</t>
  </si>
  <si>
    <t>fout</t>
  </si>
  <si>
    <t>balance</t>
  </si>
  <si>
    <t>porcentaje_rec</t>
  </si>
  <si>
    <t>flujo_oeste</t>
  </si>
  <si>
    <t>flujo_este</t>
  </si>
  <si>
    <t>flujo_norte</t>
  </si>
  <si>
    <t>flujo_sur</t>
  </si>
  <si>
    <t>ivtu_avg</t>
  </si>
  <si>
    <t>ivtu_sum</t>
  </si>
  <si>
    <t>ivtv_avg</t>
  </si>
  <si>
    <t>ivtv_sum</t>
  </si>
  <si>
    <t>evpr_avg</t>
  </si>
  <si>
    <t>evpr_sum</t>
  </si>
  <si>
    <t>tcwv_avg</t>
  </si>
  <si>
    <t>tcwv_sum</t>
  </si>
  <si>
    <t>prcp_avg</t>
  </si>
  <si>
    <t>prcp_sum</t>
  </si>
  <si>
    <t>vimdf_avg</t>
  </si>
  <si>
    <t>vimdf_sum</t>
  </si>
  <si>
    <t>vimd_avg</t>
  </si>
  <si>
    <t>vimd_sum</t>
  </si>
  <si>
    <t>fevpr_avg</t>
  </si>
  <si>
    <t>fevpr_min</t>
  </si>
  <si>
    <t>fevpr_max</t>
  </si>
  <si>
    <t>frunoff_avg</t>
  </si>
  <si>
    <t>frunoff_min</t>
  </si>
  <si>
    <t>frunoff_max</t>
  </si>
  <si>
    <t>fprec_avg</t>
  </si>
  <si>
    <t>fprec_min</t>
  </si>
  <si>
    <t>fprec_max</t>
  </si>
  <si>
    <t>fevpr_avg_area</t>
  </si>
  <si>
    <t>fevpr_min_area</t>
  </si>
  <si>
    <t>fevpr_max_area</t>
  </si>
  <si>
    <t>frunoff_avg_area</t>
  </si>
  <si>
    <t>frunoff_min_area</t>
  </si>
  <si>
    <t>frunoff_max_area</t>
  </si>
  <si>
    <t>fprec_avg_area</t>
  </si>
  <si>
    <t>fprec_min_area</t>
  </si>
  <si>
    <t>fprec_max_area</t>
  </si>
  <si>
    <t>value_ww</t>
  </si>
  <si>
    <t>value_ee</t>
  </si>
  <si>
    <t>value_nn</t>
  </si>
  <si>
    <t>value_ss</t>
  </si>
  <si>
    <t>flujo_total</t>
  </si>
  <si>
    <t>mes</t>
  </si>
  <si>
    <t>anno</t>
  </si>
  <si>
    <t>AWB - Amazonas total - Flujo mensual anual de entrada y salida</t>
  </si>
  <si>
    <t>AWB - Amazonas total - Flujo mensual anual por cardinalidad NSEW</t>
  </si>
  <si>
    <t>AWB - Amazonas total - Flujo anual de entrada y salida</t>
  </si>
  <si>
    <t>AWB - Amazonas total - Flujo anual por cardinalidad NSEW</t>
  </si>
  <si>
    <t>AWB - Amazonas total - Transporte de humedad IVT mensual anual promedio</t>
  </si>
  <si>
    <t>AWB - Amazonas total - Transporte de humedad IVT anual total</t>
  </si>
  <si>
    <t>AWB - Amazonas total - Evaporación y Precipitación mensual anual promedio</t>
  </si>
  <si>
    <t>AWB - Amazonas total - Evaporación y Precipitación anual total</t>
  </si>
  <si>
    <t>AWB - Amazonas total - Convergencia mensual anual promedio</t>
  </si>
  <si>
    <t>AWB - Amazonas total - Convergencia anual total</t>
  </si>
  <si>
    <t>AWB - Amazonas total - Total columna vapor agua mensual anual promedio</t>
  </si>
  <si>
    <t>AWB - Amazonas total - Total columna vapor agua anual total</t>
  </si>
  <si>
    <t>AWB - Amazonas total - Flujo mensual Norte vs. Sur</t>
  </si>
  <si>
    <t>AWB - Amazonas total - Flujo mensual Oeste vs. Este</t>
  </si>
  <si>
    <t>AWB - Amazonas total - Flujo mensual de entrada</t>
  </si>
  <si>
    <t>AWB - Amazonas total - Flujo mensual de salida</t>
  </si>
  <si>
    <t>AWB - Amazonas total - Precipitación mensual promedio</t>
  </si>
  <si>
    <t>AWB - Amazonas total - Evaporación mensual promedio</t>
  </si>
  <si>
    <t>AWB - Amazonas total - Total columna vapor agua mensual promedio</t>
  </si>
  <si>
    <t>AWB - Amazonas total - Convergencia mensual promedio</t>
  </si>
  <si>
    <t>Flujo de entrada</t>
  </si>
  <si>
    <t>kg/s</t>
  </si>
  <si>
    <t>Flujo de salida</t>
  </si>
  <si>
    <t>Tasa de recirculación</t>
  </si>
  <si>
    <t>Flujo oeste</t>
  </si>
  <si>
    <t>Flujo este</t>
  </si>
  <si>
    <t>Flujo norte</t>
  </si>
  <si>
    <t>Flujo sur</t>
  </si>
  <si>
    <t>kg/m*s</t>
  </si>
  <si>
    <t>Transporte de humedad IVT promedio componente Este</t>
  </si>
  <si>
    <t>Transporte de humedad IVT total componente Este</t>
  </si>
  <si>
    <t>Transporte de humedad IVT promedio componente Norte</t>
  </si>
  <si>
    <t>Transporte de humedad IVT total componente Norte</t>
  </si>
  <si>
    <t>Evapotranspiración promedio</t>
  </si>
  <si>
    <t>Evapotranspiración total</t>
  </si>
  <si>
    <t>Total columna de vapor de agua promedio</t>
  </si>
  <si>
    <t>Total columna de vapor de agua total</t>
  </si>
  <si>
    <t>kg/m²</t>
  </si>
  <si>
    <t>Precipitación promedio</t>
  </si>
  <si>
    <t>Precipitación total</t>
  </si>
  <si>
    <t>Convergencia promedio</t>
  </si>
  <si>
    <t>Flujo total</t>
  </si>
  <si>
    <t>uecijg_awb_chingaza</t>
  </si>
  <si>
    <t>AWB - Chingaza - Flujo mensual anual de entrada y salida</t>
  </si>
  <si>
    <t>AWB - Chingaza - Flujo mensual anual por cardinalidad NSEW</t>
  </si>
  <si>
    <t>AWB - Chingaza - Flujo anual de entrada y salida</t>
  </si>
  <si>
    <t>AWB - Chingaza - Flujo anual por cardinalidad NSEW</t>
  </si>
  <si>
    <t>AWB - Chingaza - Transporte de humedad IVT mensual anual promedio</t>
  </si>
  <si>
    <t>AWB - Chingaza - Transporte de humedad IVT anual total</t>
  </si>
  <si>
    <t>AWB - Chingaza - Convergencia mensual anual promedio</t>
  </si>
  <si>
    <t>AWB - Chingaza - Convergencia anual total</t>
  </si>
  <si>
    <t>AWB - Chingaza - Total columna vapor agua mensual anual promedio</t>
  </si>
  <si>
    <t>AWB - Chingaza - Total columna vapor agua anual total</t>
  </si>
  <si>
    <t>AWB - Chingaza - Flujo mensual Norte vs. Sur</t>
  </si>
  <si>
    <t>AWB - Chingaza - Flujo mensual Oeste vs. Este</t>
  </si>
  <si>
    <t>AWB - Chingaza - Flujo mensual de entrada</t>
  </si>
  <si>
    <t>AWB - Chingaza - Flujo mensual de salida</t>
  </si>
  <si>
    <t>AWB - Chingaza - Total columna vapor agua mensual promedio</t>
  </si>
  <si>
    <t>AWB - Chingaza - Convergencia mensual promedio</t>
  </si>
  <si>
    <t>AWB - Balance atmosférico - Amazonal total zonal</t>
  </si>
  <si>
    <t>AWB - Balance atmosférico - Chingaza</t>
  </si>
  <si>
    <t>AWB - Balance atmosférico - Subcuencas Nivel 4 (HydroSHEDS)</t>
  </si>
  <si>
    <t>uecijg_awb_amazonas_subbasin_l4_zonal</t>
  </si>
  <si>
    <t>Basin_ID</t>
  </si>
  <si>
    <t>HYBASID</t>
  </si>
  <si>
    <t>Código de subcuenca UECIJG</t>
  </si>
  <si>
    <t>Código de subcuenca HydroSHEDS</t>
  </si>
  <si>
    <t>fn_ww</t>
  </si>
  <si>
    <t>fn_ee</t>
  </si>
  <si>
    <t>fn_nn</t>
  </si>
  <si>
    <t>fn_ss</t>
  </si>
  <si>
    <t>f_total</t>
  </si>
  <si>
    <t>e_avg</t>
  </si>
  <si>
    <t>p_avg</t>
  </si>
  <si>
    <t>vidmf_avg</t>
  </si>
  <si>
    <t>e_sum</t>
  </si>
  <si>
    <t>p_sum</t>
  </si>
  <si>
    <t>vidmf_sum</t>
  </si>
  <si>
    <t>vidmf_avg_x1000</t>
  </si>
  <si>
    <t>Convergencia promedio x 1000 (requerido para graficación online)</t>
  </si>
  <si>
    <t>AWB - Amazonas subcuenca nivel 4 - Flujo mensual anual por cardinalidad NSEW</t>
  </si>
  <si>
    <t>AWB - Amazonas subcuenca nivel 4 - Flujo anual por cardinalidad NSEW</t>
  </si>
  <si>
    <t>AWB - Amazonas subcuenca nivel 4 - Transporte de humedad IVT Este mensual anual promedio</t>
  </si>
  <si>
    <t>AWB - Amazonas subcuenca nivel 4 - Transporte de humedad IVT Este anual total</t>
  </si>
  <si>
    <t>AWB - Amazonas subcuenca nivel 4 - Evaporación y Precipitación mensual anual promedio</t>
  </si>
  <si>
    <t>AWB - Amazonas subcuenca nivel 4 - Evaporación y Precipitación anual total</t>
  </si>
  <si>
    <t>AWB - Amazonas subcuenca nivel 4 - Convergencia mensual anual promedio</t>
  </si>
  <si>
    <t>AWB - Amazonas subcuenca nivel 4 - Convergencia anual total</t>
  </si>
  <si>
    <t>AWB - Amazonas subcuenca nivel 4 - Total columna vapor agua mensual anual promedio</t>
  </si>
  <si>
    <t>AWB - Amazonas subcuenca nivel 4 - Total columna vapor agua anual total</t>
  </si>
  <si>
    <t>AWB - Amazonas subcuenca nivel 4 - Precipitación mensual promedio</t>
  </si>
  <si>
    <t>AWB - Amazonas subcuenca nivel 4 - Evaporación mensual promedio</t>
  </si>
  <si>
    <t>AWB - Amazonas subcuenca nivel 4 - Total columna vapor agua mensual promedio</t>
  </si>
  <si>
    <t>AWB - Amazonas subcuenca nivel 4 - Convergencia mensual promedio</t>
  </si>
  <si>
    <t>AWB - Amazonas subcuenca nivel 4 - Transporte de humedad IVT Norte mensual anual promedio</t>
  </si>
  <si>
    <t>AWB - Amazonas subcuenca nivel 4 - Transporte de humedad IVT Norte anual total</t>
  </si>
  <si>
    <t>AWB - Amazonas subcuenca nivel 4 - Flujo mensual Norte vs. Sur</t>
  </si>
  <si>
    <t>AWB - Amazonas subcuenca nivel 4 - Flujo mensual Oeste vs. Este</t>
  </si>
  <si>
    <t>AWB - Amazonas subcuencas nivel 4 - Flujo mensual anual por cardinalidad Norte</t>
  </si>
  <si>
    <t>AWB - Amazonas subcuencas nivel 4 - Flujo anual por cardinalidad Norte</t>
  </si>
  <si>
    <t>AWB - Amazonas subcuencas nivel 4 - Flujo mensual anual por cardinalidad Sur</t>
  </si>
  <si>
    <t>AWB - Amazonas subcuencas nivel 4 - Flujo anual por cardinalidad Sur</t>
  </si>
  <si>
    <t>AWB - Amazonas subcuencas nivel 4 - Flujo mensual anual por cardinalidad Este</t>
  </si>
  <si>
    <t>AWB - Amazonas subcuencas nivel 4 - Flujo anual por cardinalidad Este</t>
  </si>
  <si>
    <t>AWB - Amazonas subcuencas nivel 4 - Flujo mensual anual por cardinalidad Oeste</t>
  </si>
  <si>
    <t>AWB - Amazonas subcuencas nivel 4 - Flujo anual por cardinalidad Oeste</t>
  </si>
  <si>
    <t>AWB - Amazonas subcuencas nivel 4 - Flujo mensual por cardinalidad Norte</t>
  </si>
  <si>
    <t>AWB - Amazonas subcuencas nivel 4 - Flujo mensual por cardinalidad Sur</t>
  </si>
  <si>
    <t>AWB - Amazonas subcuencas nivel 4 - Flujo mensual por cardinalidad Este</t>
  </si>
  <si>
    <t>AWB - Amazonas subcuencas nivel 4 - Flujo mensual por cardinalidad Oeste</t>
  </si>
  <si>
    <t>AWB - Balance atmosférico - Subcuencas Nivel 6 (HydroSHEDS)</t>
  </si>
  <si>
    <t>uecijg_awb_amazonas_subbasin_l6_zonal</t>
  </si>
  <si>
    <t>AWB - Amazonas subcuenca nivel 6 - Transporte de humedad IVT Este mensual anual promedio</t>
  </si>
  <si>
    <t>AWB - Amazonas subcuenca nivel 6 - Transporte de humedad IVT Este anual total</t>
  </si>
  <si>
    <t>AWB - Amazonas subcuenca nivel 6 - Evaporación y Precipitación mensual anual promedio</t>
  </si>
  <si>
    <t>AWB - Amazonas subcuenca nivel 6 - Evaporación y Precipitación anual total</t>
  </si>
  <si>
    <t>AWB - Amazonas subcuenca nivel 6 - Convergencia mensual anual promedio</t>
  </si>
  <si>
    <t>AWB - Amazonas subcuenca nivel 6 - Convergencia anual total</t>
  </si>
  <si>
    <t>AWB - Amazonas subcuenca nivel 6 - Total columna vapor agua mensual anual promedio</t>
  </si>
  <si>
    <t>AWB - Amazonas subcuenca nivel 6 - Total columna vapor agua anual total</t>
  </si>
  <si>
    <t>AWB - Amazonas subcuenca nivel 6 - Precipitación mensual promedio</t>
  </si>
  <si>
    <t>AWB - Amazonas subcuenca nivel 6 - Evaporación mensual promedio</t>
  </si>
  <si>
    <t>AWB - Amazonas subcuenca nivel 6 - Total columna vapor agua mensual promedio</t>
  </si>
  <si>
    <t>AWB - Amazonas subcuenca nivel 6 - Convergencia mensual promedio</t>
  </si>
  <si>
    <t>AWB - Amazonas subcuenca nivel 6 - Transporte de humedad IVT Norte mensual anual promedio</t>
  </si>
  <si>
    <t>AWB - Amazonas subcuenca nivel 6 - Transporte de humedad IVT Norte anual total</t>
  </si>
  <si>
    <t>Convergencia total</t>
  </si>
  <si>
    <t>uecijg_awb_chingaza_ze</t>
  </si>
  <si>
    <t>AWB - Chingaza</t>
  </si>
  <si>
    <t>uecijg_awb_chingaza_ze_line</t>
  </si>
  <si>
    <t>AWB - Chingaza - Cardinalidad NSEW</t>
  </si>
  <si>
    <t>$feature.Cardinal</t>
  </si>
  <si>
    <t>Cardinal</t>
  </si>
  <si>
    <t>Cardinalidad NSEW</t>
  </si>
  <si>
    <t>Escuela Colombiana de Ingeniería Julio Garavito
Por: Karel Aldrín Sánchez Hernández</t>
  </si>
  <si>
    <t>uecijg_awb_amazonas_all_lines</t>
  </si>
  <si>
    <t>AWB - Cuenca Amazonas - Cardinalidad NSEW</t>
  </si>
  <si>
    <t>$feature.pos2</t>
  </si>
  <si>
    <t>id</t>
  </si>
  <si>
    <t>pos</t>
  </si>
  <si>
    <t>pos2</t>
  </si>
  <si>
    <t>Identificador de cara</t>
  </si>
  <si>
    <t>Cardinalidad NSEW combinada</t>
  </si>
  <si>
    <t>Identificador de cara geográfica</t>
  </si>
  <si>
    <t>uecijg_awb_amazonas_subbasin_l4</t>
  </si>
  <si>
    <t>AWB - Amazonas subcuencas nivel 4</t>
  </si>
  <si>
    <t>"Basin "+ $feature.Basin_ID</t>
  </si>
  <si>
    <t>$feature.Basin_ID</t>
  </si>
  <si>
    <t>Código de subcuenca HYBAS nivel 4</t>
  </si>
  <si>
    <t>uecijg_awb_amazonas_subbasin_l4_line</t>
  </si>
  <si>
    <t>AWB - Amazonas subcuencas nivel 4 - Cardinalidad NSEW</t>
  </si>
  <si>
    <t>$feature.Basin_ID + "-" + $feature.CARDINAL</t>
  </si>
  <si>
    <t>$feature.CARDINAL</t>
  </si>
  <si>
    <t>Identificador de cuenca Nivel 4 UECIJG</t>
  </si>
  <si>
    <t>uecijg_awb_amazonas_subbasin_l6</t>
  </si>
  <si>
    <t>AWB - Amazonas subcuencas nivel 6</t>
  </si>
  <si>
    <t>"Id: " + $feature.ECIID + textformatting.NewLine + "AG, km²: " + Round($feature.AGkm2, 2)</t>
  </si>
  <si>
    <t>Escuela Colombiana de Ingeniería Julio Garavito. Código de cuenca</t>
  </si>
  <si>
    <t>AWB - Zona de estudio hidrología atmosférica - Límite Chingaza - UECIJG</t>
  </si>
  <si>
    <t>AWB - Zona de estudio hidrología atmosférica - Límite Chingaza - Cardinalidad - UECIJG</t>
  </si>
  <si>
    <t>AWB - Hidrología atmosférica - Cuenca Amazonas - Cardinalidad - UECIJG</t>
  </si>
  <si>
    <t>AWB - Hidrología atmosférica - Subcuencas Amazonas - Nivel 4 HydroSHEDS</t>
  </si>
  <si>
    <t>AWB - Hidrología atmosférica - Subcuencas Amazonas - Nivel 4 HydroSHEDS - Cardinalidad</t>
  </si>
  <si>
    <t>AWB - Hidrología atmosférica - Subcuencas Amazonas - Nivel 6 HydroSHEDS</t>
  </si>
  <si>
    <t>uecijg_coberturas_subbasin_l6</t>
  </si>
  <si>
    <t>Land Cover - Amazonas subcuenca Nivel 6 (%)</t>
  </si>
  <si>
    <t>round($feature.Bosque, 2)+"%"</t>
  </si>
  <si>
    <t>$feature.HYBAS_ID</t>
  </si>
  <si>
    <t>Bosque</t>
  </si>
  <si>
    <t>PastoArbus</t>
  </si>
  <si>
    <t>Cultivo</t>
  </si>
  <si>
    <t>NoVegCons</t>
  </si>
  <si>
    <t>Porcentaje de cobertura superficial subcuenca en bosques</t>
  </si>
  <si>
    <t>Porcentaje de cobertura superficial subcuenca en cultivos</t>
  </si>
  <si>
    <t>Porcentaje de cobertura superficial subcuenca en pastos y arbustos</t>
  </si>
  <si>
    <t>Porcentaje de cobertura superficial subcuenca en zonas no vegetadas o construídas</t>
  </si>
  <si>
    <t>Amazonas subcuencas Nivel 6 - Distribución de Bosque</t>
  </si>
  <si>
    <t>Amazonas subcuencas Nivel 6 - Bosque vs. Pasto y Arbusto</t>
  </si>
  <si>
    <t>Amazonas subcuencas Nivel 6 - Bosque vs. Cultivo</t>
  </si>
  <si>
    <t>Amazonas subcuencas Nivel 6 - Bosque vs. Zona No vegetada o construída</t>
  </si>
  <si>
    <t>Amazonas subcuencas Nivel 6 - Distribución de Pasto y Arbusto</t>
  </si>
  <si>
    <t>Amazonas subcuencas Nivel 6 - Distribución de Cultivo</t>
  </si>
  <si>
    <t>Amazonas subcuencas Nivel 6 - Distribución de Zona No vegetada o construída</t>
  </si>
  <si>
    <t>Transporte de humedad IVT promedio componente Este, kg/m*s</t>
  </si>
  <si>
    <t>Transporte de humedad IVT total componente Este, kg/m*s</t>
  </si>
  <si>
    <t>Transporte de humedad IVT promedio componente Norte, kg/m*s</t>
  </si>
  <si>
    <t>Transporte de humedad IVT total componente Norte, kg/m*s</t>
  </si>
  <si>
    <t>Total columna de vapor de agua promedio, kg/m²</t>
  </si>
  <si>
    <t>Total columna de vapor de agua total, kg/m²</t>
  </si>
  <si>
    <t>Evapotranspiración promedio, mm</t>
  </si>
  <si>
    <t>Evapotranspiración total, mm</t>
  </si>
  <si>
    <t>Precipitación promedio, mm</t>
  </si>
  <si>
    <t>Precipitación total, mm</t>
  </si>
  <si>
    <t>Convergencia promedio, kg/s</t>
  </si>
  <si>
    <t>Convergencia promedio x 1000 (requerido para graficación online), kg/s</t>
  </si>
  <si>
    <t>Convergencia total, kg/s</t>
  </si>
  <si>
    <t>Deforestación - Subcuencas Nivel 4 (HydroSHEDS)</t>
  </si>
  <si>
    <t>A partir de datos Sentinel. Por: Juan Manuel Gacharna González</t>
  </si>
  <si>
    <t>uecijg_deforestacion_sentinel_l4_zonal</t>
  </si>
  <si>
    <t>Fecha de registro</t>
  </si>
  <si>
    <t>forestcn</t>
  </si>
  <si>
    <t>noforestcn</t>
  </si>
  <si>
    <t>Conteo de celdas de bosques</t>
  </si>
  <si>
    <t>Conteo de celdas de no bosques</t>
  </si>
  <si>
    <t>forestkm</t>
  </si>
  <si>
    <t>noforestkm</t>
  </si>
  <si>
    <t>Área de no bosques</t>
  </si>
  <si>
    <t>Área de bosques</t>
  </si>
  <si>
    <t>basin</t>
  </si>
  <si>
    <t>Nombre cuenca principal</t>
  </si>
  <si>
    <t>note</t>
  </si>
  <si>
    <t>Cuencas Amazonas - Deforestación anual total (km²)</t>
  </si>
  <si>
    <t>Subcuencas Amazonas Nivel 4 - Bosques (km²)</t>
  </si>
  <si>
    <t>Subcuencas Amazonas Nivel 4 - No Bosques (km²)</t>
  </si>
  <si>
    <t>Subcuencas Amazonas Nivel 4 - Deforestación promedio (km²)</t>
  </si>
  <si>
    <t>Subcuencas Amazonas Nivel 4 - Deforestación promedio (%)</t>
  </si>
  <si>
    <t>Cuencas Amazonas - Deforestación anual total (%)</t>
  </si>
  <si>
    <t>Cuencas Amazonas - Deforestación promedio (km²)</t>
  </si>
  <si>
    <t>Convergencia vertical de humedad promedio</t>
  </si>
  <si>
    <t>Convergencia vertical de humedad suma</t>
  </si>
  <si>
    <t>Convergencia vertical de humedad promedio, kg/m²</t>
  </si>
  <si>
    <t>Convergencia vertical de humedad suma, kg/m²</t>
  </si>
  <si>
    <t>Coberturas de suelos en subcuencas nivel 6 Amazonía</t>
  </si>
  <si>
    <t>A partir de datos HydroSHEDS. Por: Carlos Alfredo Tami Riveros</t>
  </si>
  <si>
    <t>uecijg_amazonas_riosppal_lev04_pseudo</t>
  </si>
  <si>
    <t>Amazonas - Ríos principales</t>
  </si>
  <si>
    <t>Nombre de río HYBAS nivel 4 seudo</t>
  </si>
  <si>
    <t>LengthKm</t>
  </si>
  <si>
    <t>Longitud en kilómetros. Cálculo utilizando CRS 3857 WGS_1984_Web_Mercator_Auxiliary_Sphere. Escuela Colombiana de Ingeniería Julio Garavito</t>
  </si>
  <si>
    <t>Área planar en kilómetros cuadrados. Cálculo utilizando CRS 3857 WGS_1984_Web_Mercator_Auxiliary_Sphere</t>
  </si>
  <si>
    <t>Área geodésica en kilómetros cuadrados. Cálculo utilizando CRS 3857 WGS_1984_Web_Mercator_Auxiliary_Sphere</t>
  </si>
  <si>
    <t>Área planar en kilómetros cuadrados. Cálculo utilizando CRS 3857 WGS_1984_Web_Mercator_Auxiliary_Sphere. Escuela Colombiana de Ingeniería Julio Garavito</t>
  </si>
  <si>
    <t>Área geodésica en kilómetros cuadrados. Cálculo utilizando CRS 3857 WGS_1984_Web_Mercator_Auxiliary_Sphere. Escuela Colombiana de Ingeniería Julio Garavito</t>
  </si>
  <si>
    <t>Longitud geodésica en kilómetros. Cálculo utilizando CRS 3857 WGS_1984_Web_Mercator_Auxiliary_Sphere. Escuela Colombiana de Ingeniería Julio Garavito</t>
  </si>
  <si>
    <t>Área geodésica en kilómetros cuadrados de la subcuenca nivel 6. Cálculo utilizando CRS 3857 WGS_1984_Web_Mercator_Auxiliary_Sphere. Escuela Colombiana de Ingeniería Julio Garavito</t>
  </si>
  <si>
    <t>Amazonas - Longitud ríos principales</t>
  </si>
  <si>
    <t>Abscissa</t>
  </si>
  <si>
    <t>Secuence</t>
  </si>
  <si>
    <t>Abscisado en eje fracionado para obtención de puntos de muestreo</t>
  </si>
  <si>
    <t>Lengthm</t>
  </si>
  <si>
    <t>Ríos principales subcuencas Amazonas - Nivel 4 seudo (subtramos y puntos de muestreo de elevación)</t>
  </si>
  <si>
    <t>uecijg_amazonas_riosppal_lev04_pseudo, uecijg_amazonas_riosppal_lev04_pseudo_split, uecijg_amazonas_riosppal_lev04_pseudo_split_point</t>
  </si>
  <si>
    <t>srtm</t>
  </si>
  <si>
    <t>Cota en punto de muestreo a partir de eje fraccionado en m.s.n.m</t>
  </si>
  <si>
    <t>Longitud de tramos en eje fracionado para obtención de puntos de muestreo</t>
  </si>
  <si>
    <t>showweb</t>
  </si>
  <si>
    <t>Secuencia 0 a n en eje fracionado para obtención de puntos de muestreo aproximadamente cada 5000 metros</t>
  </si>
  <si>
    <t>Marcación de nodos en secuencias pares e impares para despliegue web</t>
  </si>
  <si>
    <t>Amazonas - Ríos principales - Perfiles</t>
  </si>
  <si>
    <t>Gráfico de distribución</t>
  </si>
  <si>
    <t>Amazonas - Ríos principales - Distribución de cotas SRTM</t>
  </si>
  <si>
    <t>uecijg_amazonas_indice_sequia</t>
  </si>
  <si>
    <t>Índice de sequía (SPI &amp; SPEI) - Cuenca Amazonas</t>
  </si>
  <si>
    <t>Cuenca Amazonas - Índice de sequia (SPI &amp; SPEI)</t>
  </si>
  <si>
    <t>x</t>
  </si>
  <si>
    <t>y</t>
  </si>
  <si>
    <t>Fecha de análisis</t>
  </si>
  <si>
    <t>prec</t>
  </si>
  <si>
    <t>tavg</t>
  </si>
  <si>
    <t>etp</t>
  </si>
  <si>
    <t>bal</t>
  </si>
  <si>
    <t>spei</t>
  </si>
  <si>
    <t>spi</t>
  </si>
  <si>
    <t>FID_level3</t>
  </si>
  <si>
    <t>Nombre de cuenca HYBAS nivel 4 seudo</t>
  </si>
  <si>
    <t>datetxt</t>
  </si>
  <si>
    <t>Precipitación en mm</t>
  </si>
  <si>
    <t>Temperatura en grados centígrados</t>
  </si>
  <si>
    <t>Evapotranspiración en mm</t>
  </si>
  <si>
    <t>Balance en mm</t>
  </si>
  <si>
    <t>Índice estandarizado de evaporación</t>
  </si>
  <si>
    <t>Índice estandarizado de precipitación</t>
  </si>
  <si>
    <t>Identificador de objeto fuente</t>
  </si>
  <si>
    <t>Área de la cuenca en km²</t>
  </si>
  <si>
    <t>Cuenca Amazonas - Distribución de SPI</t>
  </si>
  <si>
    <t>Cuenca Amazonas - Promedio mensual de SPI y SPEI</t>
  </si>
  <si>
    <t>Cuenca Amazonas - Promedio anual de SPI y SPEI</t>
  </si>
  <si>
    <t>Subcuencas Amazonas Nivel 4 - Promedio mensual de SPI</t>
  </si>
  <si>
    <t>Subcuencas Amazonas Nivel 4 - Promedio anual de SPI</t>
  </si>
  <si>
    <t>Subcuencas Amazonas Nivel 4 - Promedio mensual de SPEI</t>
  </si>
  <si>
    <t>Subcuencas Amazonas Nivel 4 - Promedio anual de SPEI</t>
  </si>
  <si>
    <t>Índice estandarizado de precipitación, SPI-3</t>
  </si>
  <si>
    <t>A partir de datos ERA5. Por: Juan Manuel Gacharna González</t>
  </si>
  <si>
    <t>Cuenca Amazonas</t>
  </si>
  <si>
    <t>UECIJG_SPI3.nc</t>
  </si>
  <si>
    <t>https://ecijg.maps.arcgis.com/home/item.html?id=37aa06c4c0d7410f9ecc941ceb4dc10b</t>
  </si>
  <si>
    <t>Cold to Hot Diverging</t>
  </si>
  <si>
    <t>Classify, Manual inverval, 7 classes</t>
  </si>
  <si>
    <t>Índice estandarizado de evaporación, SPEI-3</t>
  </si>
  <si>
    <t>UECIJG_SPEI3.nc</t>
  </si>
  <si>
    <t>v.20231101</t>
  </si>
  <si>
    <t>Nombre capa geográfica / Tabla / Ráster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</si>
</sst>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scheme val="minor"/>
    </font>
    <font>
      <sz val="11"/>
      <color theme="1"/>
      <name val="Segoe UI Light"/>
      <family val="2"/>
    </font>
    <font>
      <u/>
      <sz val="11"/>
      <color theme="10"/>
      <name val="Calibri"/>
      <family val="2"/>
      <scheme val="minor"/>
    </font>
    <font>
      <sz val="11"/>
      <color theme="10"/>
      <name val="Segoe UI Light"/>
      <family val="2"/>
    </font>
    <font>
      <b/>
      <i/>
      <sz val="11"/>
      <color theme="1"/>
      <name val="Segoe UI Light"/>
      <family val="2"/>
    </font>
    <font>
      <sz val="9"/>
      <color indexed="81"/>
      <name val="Segoe UI Light"/>
      <family val="2"/>
    </font>
    <font>
      <sz val="11"/>
      <name val="Segoe UI Light"/>
      <family val="2"/>
    </font>
    <font>
      <b/>
      <sz val="11"/>
      <color theme="1"/>
      <name val="Segoe UI Light"/>
      <family val="2"/>
    </font>
    <font>
      <sz val="11"/>
      <color rgb="FF0070C0"/>
      <name val="Segoe UI Light"/>
      <family val="2"/>
    </font>
    <font>
      <b/>
      <sz val="12"/>
      <color theme="1"/>
      <name val="Segoe UI Light"/>
      <family val="2"/>
    </font>
    <font>
      <sz val="9"/>
      <color indexed="81"/>
      <name val="Tahoma"/>
      <family val="2"/>
    </font>
    <font>
      <sz val="32"/>
      <color theme="1"/>
      <name val="Segoe UI Light"/>
      <family val="2"/>
    </font>
    <font>
      <b/>
      <sz val="32"/>
      <color theme="1"/>
      <name val="Segoe UI Light"/>
      <family val="2"/>
    </font>
    <font>
      <sz val="12"/>
      <color theme="1"/>
      <name val="Segoe UI Light"/>
      <family val="2"/>
    </font>
    <font>
      <sz val="16"/>
      <color theme="1"/>
      <name val="Segoe UI Light"/>
      <family val="2"/>
    </font>
    <font>
      <sz val="11"/>
      <color rgb="FFC00000"/>
      <name val="Segoe UI Light"/>
      <family val="2"/>
    </font>
    <font>
      <sz val="9"/>
      <color theme="1"/>
      <name val="Segoe UI Light"/>
      <family val="2"/>
    </font>
  </fonts>
  <fills count="3">
    <fill>
      <patternFill patternType="none"/>
    </fill>
    <fill>
      <patternFill patternType="gray125"/>
    </fill>
    <fill>
      <patternFill patternType="solid">
        <fgColor theme="0" tint="-4.9989318521683403E-2"/>
        <bgColor indexed="64"/>
      </patternFill>
    </fill>
  </fills>
  <borders count="4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
      <left style="thin">
        <color indexed="64"/>
      </left>
      <right style="thin">
        <color theme="0" tint="-4.9989318521683403E-2"/>
      </right>
      <top style="thin">
        <color indexed="64"/>
      </top>
      <bottom style="thin">
        <color theme="0" tint="-4.9989318521683403E-2"/>
      </bottom>
      <diagonal/>
    </border>
    <border>
      <left style="thin">
        <color theme="0" tint="-4.9989318521683403E-2"/>
      </left>
      <right style="thin">
        <color theme="0" tint="-4.9989318521683403E-2"/>
      </right>
      <top style="thin">
        <color indexed="64"/>
      </top>
      <bottom style="thin">
        <color theme="0" tint="-4.9989318521683403E-2"/>
      </bottom>
      <diagonal/>
    </border>
    <border>
      <left style="thin">
        <color theme="0" tint="-4.9989318521683403E-2"/>
      </left>
      <right style="thin">
        <color indexed="64"/>
      </right>
      <top style="thin">
        <color indexed="64"/>
      </top>
      <bottom style="thin">
        <color theme="0" tint="-4.9989318521683403E-2"/>
      </bottom>
      <diagonal/>
    </border>
    <border>
      <left style="thin">
        <color indexed="64"/>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indexed="64"/>
      </right>
      <top style="thin">
        <color theme="0" tint="-4.9989318521683403E-2"/>
      </top>
      <bottom style="thin">
        <color theme="0" tint="-4.9989318521683403E-2"/>
      </bottom>
      <diagonal/>
    </border>
    <border>
      <left style="thin">
        <color indexed="64"/>
      </left>
      <right style="thin">
        <color theme="0" tint="-4.9989318521683403E-2"/>
      </right>
      <top style="thin">
        <color theme="0" tint="-4.9989318521683403E-2"/>
      </top>
      <bottom style="thin">
        <color indexed="64"/>
      </bottom>
      <diagonal/>
    </border>
    <border>
      <left style="thin">
        <color theme="0" tint="-4.9989318521683403E-2"/>
      </left>
      <right style="thin">
        <color theme="0" tint="-4.9989318521683403E-2"/>
      </right>
      <top style="thin">
        <color theme="0" tint="-4.9989318521683403E-2"/>
      </top>
      <bottom style="thin">
        <color indexed="64"/>
      </bottom>
      <diagonal/>
    </border>
    <border>
      <left style="thin">
        <color theme="0" tint="-4.9989318521683403E-2"/>
      </left>
      <right style="thin">
        <color indexed="64"/>
      </right>
      <top style="thin">
        <color theme="0" tint="-4.9989318521683403E-2"/>
      </top>
      <bottom style="thin">
        <color indexed="64"/>
      </bottom>
      <diagonal/>
    </border>
    <border>
      <left style="thin">
        <color theme="0" tint="-4.9989318521683403E-2"/>
      </left>
      <right/>
      <top style="thin">
        <color theme="0" tint="-4.9989318521683403E-2"/>
      </top>
      <bottom style="thin">
        <color theme="0" tint="-4.9989318521683403E-2"/>
      </bottom>
      <diagonal/>
    </border>
    <border>
      <left/>
      <right/>
      <top style="thin">
        <color theme="0" tint="-4.9989318521683403E-2"/>
      </top>
      <bottom style="thin">
        <color theme="0" tint="-4.9989318521683403E-2"/>
      </bottom>
      <diagonal/>
    </border>
    <border>
      <left style="thin">
        <color theme="0" tint="-4.9989318521683403E-2"/>
      </left>
      <right/>
      <top style="thin">
        <color theme="0" tint="-4.9989318521683403E-2"/>
      </top>
      <bottom style="thin">
        <color indexed="64"/>
      </bottom>
      <diagonal/>
    </border>
    <border>
      <left/>
      <right/>
      <top style="thin">
        <color theme="0" tint="-4.9989318521683403E-2"/>
      </top>
      <bottom style="thin">
        <color indexed="64"/>
      </bottom>
      <diagonal/>
    </border>
    <border>
      <left style="thin">
        <color theme="0" tint="-4.9989318521683403E-2"/>
      </left>
      <right/>
      <top style="thin">
        <color indexed="64"/>
      </top>
      <bottom style="thin">
        <color theme="0" tint="-4.9989318521683403E-2"/>
      </bottom>
      <diagonal/>
    </border>
    <border>
      <left/>
      <right/>
      <top style="thin">
        <color indexed="64"/>
      </top>
      <bottom style="thin">
        <color theme="0" tint="-4.9989318521683403E-2"/>
      </bottom>
      <diagonal/>
    </border>
    <border>
      <left/>
      <right style="thin">
        <color indexed="64"/>
      </right>
      <top style="thin">
        <color indexed="64"/>
      </top>
      <bottom style="thin">
        <color theme="0" tint="-4.9989318521683403E-2"/>
      </bottom>
      <diagonal/>
    </border>
    <border>
      <left/>
      <right style="thin">
        <color indexed="64"/>
      </right>
      <top style="thin">
        <color theme="0" tint="-4.9989318521683403E-2"/>
      </top>
      <bottom style="thin">
        <color theme="0" tint="-4.9989318521683403E-2"/>
      </bottom>
      <diagonal/>
    </border>
    <border>
      <left/>
      <right style="thin">
        <color indexed="64"/>
      </right>
      <top style="thin">
        <color theme="0" tint="-4.9989318521683403E-2"/>
      </top>
      <bottom style="thin">
        <color indexed="64"/>
      </bottom>
      <diagonal/>
    </border>
    <border>
      <left style="thin">
        <color indexed="64"/>
      </left>
      <right style="thin">
        <color theme="0" tint="-4.9989318521683403E-2"/>
      </right>
      <top style="thin">
        <color theme="0" tint="-4.9989318521683403E-2"/>
      </top>
      <bottom/>
      <diagonal/>
    </border>
    <border>
      <left style="thin">
        <color indexed="64"/>
      </left>
      <right style="thin">
        <color theme="0" tint="-4.9989318521683403E-2"/>
      </right>
      <top style="thin">
        <color indexed="64"/>
      </top>
      <bottom/>
      <diagonal/>
    </border>
    <border>
      <left style="thin">
        <color indexed="64"/>
      </left>
      <right style="thin">
        <color theme="0" tint="-4.9989318521683403E-2"/>
      </right>
      <top/>
      <bottom style="thin">
        <color theme="0" tint="-4.9989318521683403E-2"/>
      </bottom>
      <diagonal/>
    </border>
    <border>
      <left style="thin">
        <color indexed="64"/>
      </left>
      <right style="thin">
        <color indexed="64"/>
      </right>
      <top style="thin">
        <color indexed="64"/>
      </top>
      <bottom style="thin">
        <color theme="0" tint="-4.9989318521683403E-2"/>
      </bottom>
      <diagonal/>
    </border>
    <border>
      <left style="thin">
        <color indexed="64"/>
      </left>
      <right style="thin">
        <color indexed="64"/>
      </right>
      <top style="thin">
        <color theme="0" tint="-4.9989318521683403E-2"/>
      </top>
      <bottom style="thin">
        <color theme="0" tint="-4.9989318521683403E-2"/>
      </bottom>
      <diagonal/>
    </border>
    <border>
      <left style="thin">
        <color indexed="64"/>
      </left>
      <right style="thin">
        <color indexed="64"/>
      </right>
      <top style="thin">
        <color theme="0" tint="-4.9989318521683403E-2"/>
      </top>
      <bottom style="thin">
        <color indexed="64"/>
      </bottom>
      <diagonal/>
    </border>
    <border>
      <left style="thin">
        <color theme="0" tint="-4.9989318521683403E-2"/>
      </left>
      <right style="thin">
        <color indexed="64"/>
      </right>
      <top style="thin">
        <color theme="0" tint="-4.9989318521683403E-2"/>
      </top>
      <bottom/>
      <diagonal/>
    </border>
    <border>
      <left/>
      <right style="thin">
        <color theme="0" tint="-4.9989318521683403E-2"/>
      </right>
      <top style="thin">
        <color indexed="64"/>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right style="thin">
        <color theme="0" tint="-4.9989318521683403E-2"/>
      </right>
      <top style="thin">
        <color theme="0" tint="-4.9989318521683403E-2"/>
      </top>
      <bottom style="thin">
        <color indexed="64"/>
      </bottom>
      <diagonal/>
    </border>
    <border>
      <left style="thin">
        <color theme="0" tint="-4.9989318521683403E-2"/>
      </left>
      <right/>
      <top style="thin">
        <color theme="0" tint="-4.9989318521683403E-2"/>
      </top>
      <bottom/>
      <diagonal/>
    </border>
    <border>
      <left style="thin">
        <color indexed="64"/>
      </left>
      <right/>
      <top style="thin">
        <color theme="0" tint="-4.9989318521683403E-2"/>
      </top>
      <bottom style="thin">
        <color theme="0" tint="-4.9989318521683403E-2"/>
      </bottom>
      <diagonal/>
    </border>
    <border>
      <left style="thin">
        <color indexed="64"/>
      </left>
      <right/>
      <top style="thin">
        <color theme="0" tint="-4.9989318521683403E-2"/>
      </top>
      <bottom style="thin">
        <color indexed="64"/>
      </bottom>
      <diagonal/>
    </border>
    <border>
      <left style="thin">
        <color indexed="64"/>
      </left>
      <right/>
      <top style="thin">
        <color indexed="64"/>
      </top>
      <bottom style="thin">
        <color theme="0" tint="-4.9989318521683403E-2"/>
      </bottom>
      <diagonal/>
    </border>
    <border>
      <left/>
      <right/>
      <top/>
      <bottom style="thin">
        <color indexed="64"/>
      </bottom>
      <diagonal/>
    </border>
    <border>
      <left/>
      <right style="thin">
        <color indexed="64"/>
      </right>
      <top style="thin">
        <color theme="0" tint="-4.9989318521683403E-2"/>
      </top>
      <bottom/>
      <diagonal/>
    </border>
    <border>
      <left style="thin">
        <color indexed="64"/>
      </left>
      <right/>
      <top style="thin">
        <color theme="0" tint="-4.9989318521683403E-2"/>
      </top>
      <bottom/>
      <diagonal/>
    </border>
    <border>
      <left style="thin">
        <color indexed="64"/>
      </left>
      <right/>
      <top/>
      <bottom/>
      <diagonal/>
    </border>
    <border>
      <left/>
      <right style="thin">
        <color indexed="64"/>
      </right>
      <top/>
      <bottom/>
      <diagonal/>
    </border>
    <border>
      <left style="thin">
        <color indexed="64"/>
      </left>
      <right style="thin">
        <color theme="0" tint="-4.9989318521683403E-2"/>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theme="0" tint="-4.9989318521683403E-2"/>
      </top>
      <bottom/>
      <diagonal/>
    </border>
  </borders>
  <cellStyleXfs count="2">
    <xf numFmtId="0" fontId="0" fillId="0" borderId="0"/>
    <xf numFmtId="0" fontId="2" fillId="0" borderId="0" applyNumberFormat="0" applyFill="0" applyBorder="0" applyAlignment="0" applyProtection="0"/>
  </cellStyleXfs>
  <cellXfs count="158">
    <xf numFmtId="0" fontId="0" fillId="0" borderId="0" xfId="0"/>
    <xf numFmtId="0" fontId="1" fillId="0" borderId="0" xfId="0" applyFont="1" applyAlignment="1">
      <alignment horizontal="left" vertical="top"/>
    </xf>
    <xf numFmtId="0" fontId="1" fillId="0" borderId="1" xfId="0" applyFont="1" applyBorder="1" applyAlignment="1">
      <alignment horizontal="left" vertical="top"/>
    </xf>
    <xf numFmtId="0" fontId="1" fillId="0" borderId="6" xfId="0" applyFont="1" applyBorder="1" applyAlignment="1">
      <alignment horizontal="left" vertical="top"/>
    </xf>
    <xf numFmtId="0" fontId="1" fillId="0" borderId="7" xfId="0" applyFont="1" applyBorder="1" applyAlignment="1">
      <alignment horizontal="left" vertical="top"/>
    </xf>
    <xf numFmtId="0" fontId="1" fillId="0" borderId="8" xfId="0" applyFont="1" applyBorder="1" applyAlignment="1">
      <alignment horizontal="left" vertical="top"/>
    </xf>
    <xf numFmtId="0" fontId="1" fillId="0" borderId="9" xfId="0" applyFont="1" applyBorder="1" applyAlignment="1">
      <alignment horizontal="left" vertical="top"/>
    </xf>
    <xf numFmtId="0" fontId="1" fillId="0" borderId="10" xfId="0" applyFont="1" applyBorder="1" applyAlignment="1">
      <alignment horizontal="left" vertical="top"/>
    </xf>
    <xf numFmtId="0" fontId="1" fillId="2" borderId="3" xfId="0" applyFont="1" applyFill="1" applyBorder="1" applyAlignment="1">
      <alignment horizontal="left" vertical="top"/>
    </xf>
    <xf numFmtId="0" fontId="1" fillId="2" borderId="4" xfId="0" applyFont="1" applyFill="1" applyBorder="1" applyAlignment="1">
      <alignment horizontal="left" vertical="top"/>
    </xf>
    <xf numFmtId="0" fontId="1" fillId="2" borderId="5" xfId="0" applyFont="1" applyFill="1" applyBorder="1" applyAlignment="1">
      <alignment horizontal="left" vertical="top"/>
    </xf>
    <xf numFmtId="0" fontId="1" fillId="2" borderId="3" xfId="0" applyFont="1" applyFill="1" applyBorder="1" applyAlignment="1">
      <alignment horizontal="left" vertical="top" wrapText="1"/>
    </xf>
    <xf numFmtId="0" fontId="1" fillId="2" borderId="4" xfId="0" applyFont="1" applyFill="1" applyBorder="1" applyAlignment="1">
      <alignment horizontal="left" vertical="top" wrapText="1"/>
    </xf>
    <xf numFmtId="0" fontId="1" fillId="2" borderId="5" xfId="0" applyFont="1" applyFill="1" applyBorder="1" applyAlignment="1">
      <alignment horizontal="left" vertical="top" wrapText="1"/>
    </xf>
    <xf numFmtId="0" fontId="1" fillId="0" borderId="0" xfId="0" applyFont="1" applyAlignment="1">
      <alignment horizontal="left" vertical="top" wrapText="1"/>
    </xf>
    <xf numFmtId="0" fontId="1" fillId="0" borderId="6" xfId="0" applyFont="1" applyBorder="1" applyAlignment="1">
      <alignment horizontal="left" vertical="top" wrapText="1"/>
    </xf>
    <xf numFmtId="0" fontId="1" fillId="0" borderId="1" xfId="0" applyFont="1" applyBorder="1" applyAlignment="1">
      <alignment horizontal="left" vertical="top" wrapText="1"/>
    </xf>
    <xf numFmtId="0" fontId="1" fillId="0" borderId="7" xfId="0" applyFont="1" applyBorder="1" applyAlignment="1">
      <alignment horizontal="left" vertical="top" wrapText="1"/>
    </xf>
    <xf numFmtId="0" fontId="1" fillId="0" borderId="20" xfId="0" applyFont="1" applyBorder="1" applyAlignment="1">
      <alignment horizontal="left" vertical="top" wrapText="1"/>
    </xf>
    <xf numFmtId="0" fontId="1" fillId="0" borderId="2" xfId="0" applyFont="1" applyBorder="1" applyAlignment="1">
      <alignment horizontal="left" vertical="top" wrapText="1"/>
    </xf>
    <xf numFmtId="0" fontId="1" fillId="0" borderId="8" xfId="0" applyFont="1" applyBorder="1" applyAlignment="1">
      <alignment horizontal="left" vertical="top" wrapText="1"/>
    </xf>
    <xf numFmtId="0" fontId="1" fillId="0" borderId="9" xfId="0" applyFont="1" applyBorder="1" applyAlignment="1">
      <alignment horizontal="left" vertical="top" wrapText="1"/>
    </xf>
    <xf numFmtId="0" fontId="1" fillId="0" borderId="10" xfId="0" applyFont="1" applyBorder="1" applyAlignment="1">
      <alignment horizontal="left" vertical="top" wrapText="1"/>
    </xf>
    <xf numFmtId="0" fontId="1" fillId="2" borderId="6" xfId="0" applyFont="1" applyFill="1" applyBorder="1" applyAlignment="1">
      <alignment horizontal="left" vertical="top" wrapText="1"/>
    </xf>
    <xf numFmtId="0" fontId="1" fillId="2" borderId="8" xfId="0" applyFont="1" applyFill="1" applyBorder="1" applyAlignment="1">
      <alignment horizontal="left" vertical="top" wrapText="1"/>
    </xf>
    <xf numFmtId="0" fontId="1" fillId="0" borderId="0" xfId="0" applyFont="1"/>
    <xf numFmtId="0" fontId="1" fillId="0" borderId="7" xfId="0" applyFont="1" applyBorder="1"/>
    <xf numFmtId="0" fontId="1" fillId="0" borderId="10" xfId="0" applyFont="1" applyBorder="1"/>
    <xf numFmtId="0" fontId="1" fillId="2" borderId="3" xfId="0" applyFont="1" applyFill="1" applyBorder="1"/>
    <xf numFmtId="0" fontId="1" fillId="2" borderId="5" xfId="0" applyFont="1" applyFill="1" applyBorder="1"/>
    <xf numFmtId="0" fontId="1" fillId="0" borderId="6" xfId="0" applyFont="1" applyBorder="1" applyAlignment="1">
      <alignment horizontal="center"/>
    </xf>
    <xf numFmtId="0" fontId="1" fillId="0" borderId="8" xfId="0" applyFont="1" applyBorder="1" applyAlignment="1">
      <alignment horizontal="center"/>
    </xf>
    <xf numFmtId="0" fontId="3" fillId="0" borderId="1" xfId="1" applyFont="1" applyBorder="1" applyAlignment="1">
      <alignment horizontal="left" vertical="top" wrapText="1"/>
    </xf>
    <xf numFmtId="0" fontId="1" fillId="2" borderId="23" xfId="0" applyFont="1" applyFill="1" applyBorder="1"/>
    <xf numFmtId="0" fontId="1" fillId="0" borderId="24" xfId="0" applyFont="1" applyBorder="1"/>
    <xf numFmtId="0" fontId="1" fillId="0" borderId="25" xfId="0" applyFont="1" applyBorder="1"/>
    <xf numFmtId="0" fontId="1" fillId="2" borderId="20" xfId="0" applyFont="1" applyFill="1" applyBorder="1" applyAlignment="1">
      <alignment horizontal="left" vertical="top" wrapText="1"/>
    </xf>
    <xf numFmtId="0" fontId="1" fillId="2" borderId="1" xfId="0" applyFont="1" applyFill="1" applyBorder="1" applyAlignment="1">
      <alignment horizontal="left" vertical="top" wrapText="1"/>
    </xf>
    <xf numFmtId="0" fontId="1" fillId="2" borderId="7" xfId="0" applyFont="1" applyFill="1" applyBorder="1" applyAlignment="1">
      <alignment horizontal="left" vertical="top" wrapText="1"/>
    </xf>
    <xf numFmtId="0" fontId="4" fillId="0" borderId="5" xfId="0" applyFont="1" applyBorder="1" applyAlignment="1">
      <alignment horizontal="left" vertical="top" wrapText="1"/>
    </xf>
    <xf numFmtId="0" fontId="1" fillId="0" borderId="26" xfId="0" applyFont="1" applyBorder="1" applyAlignment="1">
      <alignment horizontal="left" vertical="top" wrapText="1"/>
    </xf>
    <xf numFmtId="0" fontId="1" fillId="0" borderId="13" xfId="0" applyFont="1" applyBorder="1" applyAlignment="1">
      <alignment horizontal="left" vertical="top" wrapText="1"/>
    </xf>
    <xf numFmtId="0" fontId="1" fillId="0" borderId="0" xfId="0" applyFont="1" applyAlignment="1">
      <alignment vertical="top" wrapText="1"/>
    </xf>
    <xf numFmtId="0" fontId="1" fillId="2" borderId="27" xfId="0" applyFont="1" applyFill="1" applyBorder="1" applyAlignment="1">
      <alignment vertical="top" wrapText="1"/>
    </xf>
    <xf numFmtId="0" fontId="1" fillId="2" borderId="28" xfId="0" applyFont="1" applyFill="1" applyBorder="1" applyAlignment="1">
      <alignment vertical="top" wrapText="1"/>
    </xf>
    <xf numFmtId="0" fontId="1" fillId="0" borderId="28" xfId="0" applyFont="1" applyBorder="1" applyAlignment="1">
      <alignment vertical="top" wrapText="1"/>
    </xf>
    <xf numFmtId="0" fontId="1" fillId="0" borderId="29" xfId="0" applyFont="1" applyBorder="1" applyAlignment="1">
      <alignment vertical="top" wrapText="1"/>
    </xf>
    <xf numFmtId="0" fontId="1" fillId="2" borderId="21" xfId="0" applyFont="1" applyFill="1" applyBorder="1" applyAlignment="1">
      <alignment vertical="top" wrapText="1"/>
    </xf>
    <xf numFmtId="0" fontId="1" fillId="2" borderId="22" xfId="0" applyFont="1" applyFill="1" applyBorder="1" applyAlignment="1">
      <alignment vertical="top" wrapText="1"/>
    </xf>
    <xf numFmtId="0" fontId="1" fillId="2" borderId="3" xfId="0" applyFont="1" applyFill="1" applyBorder="1" applyAlignment="1">
      <alignment vertical="top" wrapText="1"/>
    </xf>
    <xf numFmtId="0" fontId="1" fillId="0" borderId="6" xfId="0" applyFont="1" applyBorder="1" applyAlignment="1">
      <alignment vertical="top" wrapText="1"/>
    </xf>
    <xf numFmtId="0" fontId="1" fillId="2" borderId="6" xfId="0" applyFont="1" applyFill="1" applyBorder="1" applyAlignment="1">
      <alignment vertical="top" wrapText="1"/>
    </xf>
    <xf numFmtId="0" fontId="1" fillId="0" borderId="8" xfId="0" applyFont="1" applyBorder="1" applyAlignment="1">
      <alignment vertical="top" wrapText="1"/>
    </xf>
    <xf numFmtId="0" fontId="1" fillId="2" borderId="15" xfId="0" applyFont="1" applyFill="1" applyBorder="1" applyAlignment="1">
      <alignment horizontal="left" vertical="top" wrapText="1"/>
    </xf>
    <xf numFmtId="0" fontId="1" fillId="0" borderId="0" xfId="0" applyFont="1" applyAlignment="1">
      <alignment horizontal="right" vertical="top" wrapText="1"/>
    </xf>
    <xf numFmtId="0" fontId="1" fillId="2" borderId="11" xfId="0" applyFont="1" applyFill="1" applyBorder="1" applyAlignment="1">
      <alignment horizontal="left" vertical="top" wrapText="1"/>
    </xf>
    <xf numFmtId="0" fontId="1" fillId="0" borderId="0" xfId="0" applyFont="1" applyAlignment="1">
      <alignment vertical="top"/>
    </xf>
    <xf numFmtId="0" fontId="6" fillId="0" borderId="11" xfId="1" applyFont="1" applyBorder="1" applyAlignment="1">
      <alignment horizontal="left" vertical="top" wrapText="1"/>
    </xf>
    <xf numFmtId="0" fontId="1" fillId="0" borderId="11" xfId="0" applyFont="1" applyBorder="1" applyAlignment="1">
      <alignment horizontal="left" vertical="top" wrapText="1"/>
    </xf>
    <xf numFmtId="0" fontId="1" fillId="0" borderId="30" xfId="0" applyFont="1" applyBorder="1" applyAlignment="1">
      <alignment horizontal="left" vertical="top" wrapText="1"/>
    </xf>
    <xf numFmtId="0" fontId="9" fillId="0" borderId="0" xfId="0" applyFont="1" applyAlignment="1">
      <alignment vertical="top"/>
    </xf>
    <xf numFmtId="0" fontId="9" fillId="0" borderId="0" xfId="0" applyFont="1" applyAlignment="1">
      <alignment horizontal="left" vertical="top"/>
    </xf>
    <xf numFmtId="0" fontId="9" fillId="0" borderId="0" xfId="0" applyFont="1"/>
    <xf numFmtId="0" fontId="7" fillId="2" borderId="6" xfId="0" applyFont="1" applyFill="1" applyBorder="1" applyAlignment="1">
      <alignment vertical="top"/>
    </xf>
    <xf numFmtId="0" fontId="1" fillId="0" borderId="3" xfId="0" applyFont="1" applyBorder="1" applyAlignment="1">
      <alignment horizontal="left" vertical="top"/>
    </xf>
    <xf numFmtId="4" fontId="1" fillId="0" borderId="0" xfId="0" applyNumberFormat="1" applyFont="1" applyAlignment="1">
      <alignment horizontal="left" vertical="top" wrapText="1"/>
    </xf>
    <xf numFmtId="0" fontId="1" fillId="0" borderId="0" xfId="0" applyFont="1" applyAlignment="1">
      <alignment horizontal="right" vertical="top"/>
    </xf>
    <xf numFmtId="0" fontId="1" fillId="0" borderId="0" xfId="0" applyFont="1" applyAlignment="1">
      <alignment horizontal="center"/>
    </xf>
    <xf numFmtId="0" fontId="9" fillId="0" borderId="0" xfId="0" applyFont="1" applyAlignment="1">
      <alignment horizontal="center"/>
    </xf>
    <xf numFmtId="0" fontId="11" fillId="0" borderId="0" xfId="0" applyFont="1" applyAlignment="1">
      <alignment horizontal="center"/>
    </xf>
    <xf numFmtId="0" fontId="12" fillId="0" borderId="0" xfId="0" applyFont="1" applyAlignment="1">
      <alignment horizontal="center"/>
    </xf>
    <xf numFmtId="0" fontId="1" fillId="0" borderId="19" xfId="0" applyFont="1" applyBorder="1" applyAlignment="1">
      <alignment horizontal="left" vertical="top" wrapText="1"/>
    </xf>
    <xf numFmtId="0" fontId="13" fillId="0" borderId="0" xfId="0" applyFont="1" applyAlignment="1">
      <alignment horizontal="center"/>
    </xf>
    <xf numFmtId="0" fontId="1" fillId="0" borderId="0" xfId="0" applyFont="1" applyAlignment="1">
      <alignment wrapText="1"/>
    </xf>
    <xf numFmtId="0" fontId="13" fillId="0" borderId="0" xfId="0" applyFont="1" applyAlignment="1">
      <alignment horizontal="center" vertical="top"/>
    </xf>
    <xf numFmtId="0" fontId="12" fillId="0" borderId="0" xfId="0" applyFont="1" applyAlignment="1">
      <alignment horizontal="center" wrapText="1"/>
    </xf>
    <xf numFmtId="0" fontId="14" fillId="0" borderId="0" xfId="0" applyFont="1" applyAlignment="1">
      <alignment horizontal="center" wrapText="1"/>
    </xf>
    <xf numFmtId="0" fontId="1" fillId="2" borderId="17" xfId="0" applyFont="1" applyFill="1" applyBorder="1" applyAlignment="1">
      <alignment horizontal="left" vertical="top"/>
    </xf>
    <xf numFmtId="0" fontId="1" fillId="0" borderId="35" xfId="0" applyFont="1" applyBorder="1" applyAlignment="1">
      <alignment horizontal="left" vertical="top" wrapText="1"/>
    </xf>
    <xf numFmtId="0" fontId="13" fillId="0" borderId="0" xfId="0" applyFont="1" applyAlignment="1">
      <alignment horizontal="left" vertical="top" wrapText="1"/>
    </xf>
    <xf numFmtId="0" fontId="13" fillId="0" borderId="0" xfId="0" applyFont="1" applyAlignment="1">
      <alignment vertical="top" wrapText="1"/>
    </xf>
    <xf numFmtId="0" fontId="13" fillId="0" borderId="0" xfId="0" applyFont="1" applyAlignment="1">
      <alignment vertical="top"/>
    </xf>
    <xf numFmtId="0" fontId="1" fillId="0" borderId="18" xfId="0" applyFont="1" applyBorder="1" applyAlignment="1">
      <alignment horizontal="left" vertical="top" wrapText="1"/>
    </xf>
    <xf numFmtId="0" fontId="2" fillId="0" borderId="26" xfId="1" applyBorder="1" applyAlignment="1">
      <alignment horizontal="left" vertical="top" wrapText="1"/>
    </xf>
    <xf numFmtId="0" fontId="15" fillId="0" borderId="0" xfId="0" applyFont="1" applyAlignment="1">
      <alignment horizontal="left" vertical="top" wrapText="1"/>
    </xf>
    <xf numFmtId="0" fontId="6" fillId="0" borderId="30" xfId="1" applyFont="1" applyBorder="1" applyAlignment="1">
      <alignment horizontal="left" vertical="top" wrapText="1"/>
    </xf>
    <xf numFmtId="0" fontId="1" fillId="0" borderId="38" xfId="0" applyFont="1" applyBorder="1" applyAlignment="1">
      <alignment horizontal="left" vertical="top" wrapText="1"/>
    </xf>
    <xf numFmtId="0" fontId="1" fillId="2" borderId="39" xfId="0" applyFont="1" applyFill="1" applyBorder="1" applyAlignment="1">
      <alignment vertical="top" wrapText="1"/>
    </xf>
    <xf numFmtId="0" fontId="1" fillId="0" borderId="7" xfId="0" applyFont="1" applyBorder="1" applyAlignment="1">
      <alignment vertical="top" wrapText="1"/>
    </xf>
    <xf numFmtId="0" fontId="1" fillId="0" borderId="20" xfId="0" applyFont="1" applyBorder="1" applyAlignment="1">
      <alignment horizontal="center"/>
    </xf>
    <xf numFmtId="0" fontId="1" fillId="0" borderId="26" xfId="0" applyFont="1" applyBorder="1"/>
    <xf numFmtId="0" fontId="1" fillId="0" borderId="42" xfId="0" applyFont="1" applyBorder="1"/>
    <xf numFmtId="0" fontId="1" fillId="0" borderId="5" xfId="0" applyFont="1" applyBorder="1" applyAlignment="1">
      <alignment vertical="top"/>
    </xf>
    <xf numFmtId="0" fontId="16" fillId="0" borderId="38" xfId="0" applyFont="1" applyBorder="1" applyAlignment="1">
      <alignment horizontal="left" vertical="top" wrapText="1"/>
    </xf>
    <xf numFmtId="0" fontId="2" fillId="0" borderId="6" xfId="1" applyBorder="1" applyAlignment="1">
      <alignment horizontal="left" vertical="top" wrapText="1"/>
    </xf>
    <xf numFmtId="0" fontId="13" fillId="0" borderId="7" xfId="0" applyFont="1" applyBorder="1" applyAlignment="1">
      <alignment vertical="top" wrapText="1"/>
    </xf>
    <xf numFmtId="0" fontId="2" fillId="0" borderId="8" xfId="1" applyBorder="1" applyAlignment="1">
      <alignment horizontal="left" vertical="top" wrapText="1"/>
    </xf>
    <xf numFmtId="0" fontId="13" fillId="0" borderId="10" xfId="0" applyFont="1" applyBorder="1" applyAlignment="1">
      <alignment vertical="top" wrapText="1"/>
    </xf>
    <xf numFmtId="0" fontId="13" fillId="2" borderId="3" xfId="0" applyFont="1" applyFill="1" applyBorder="1" applyAlignment="1">
      <alignment vertical="top"/>
    </xf>
    <xf numFmtId="0" fontId="13" fillId="2" borderId="5" xfId="0" applyFont="1" applyFill="1" applyBorder="1" applyAlignment="1">
      <alignment vertical="top"/>
    </xf>
    <xf numFmtId="0" fontId="1" fillId="0" borderId="0" xfId="0" applyFont="1" applyAlignment="1">
      <alignment horizontal="center" vertical="top"/>
    </xf>
    <xf numFmtId="0" fontId="13" fillId="0" borderId="0" xfId="0" applyFont="1" applyAlignment="1">
      <alignment horizontal="left" vertical="top" wrapText="1"/>
    </xf>
    <xf numFmtId="0" fontId="1" fillId="0" borderId="36" xfId="0" applyFont="1" applyBorder="1" applyAlignment="1">
      <alignment horizontal="center" vertical="top"/>
    </xf>
    <xf numFmtId="0" fontId="1" fillId="0" borderId="35" xfId="0" applyFont="1" applyBorder="1" applyAlignment="1">
      <alignment horizontal="center" vertical="top"/>
    </xf>
    <xf numFmtId="0" fontId="1" fillId="0" borderId="37" xfId="0" applyFont="1" applyBorder="1" applyAlignment="1">
      <alignment horizontal="center" vertical="top"/>
    </xf>
    <xf numFmtId="0" fontId="1" fillId="0" borderId="38" xfId="0" applyFont="1" applyBorder="1" applyAlignment="1">
      <alignment horizontal="center" vertical="top"/>
    </xf>
    <xf numFmtId="0" fontId="1" fillId="0" borderId="40" xfId="0" applyFont="1" applyBorder="1" applyAlignment="1">
      <alignment horizontal="center" vertical="top"/>
    </xf>
    <xf numFmtId="0" fontId="1" fillId="0" borderId="41" xfId="0" applyFont="1" applyBorder="1" applyAlignment="1">
      <alignment horizontal="center" vertical="top"/>
    </xf>
    <xf numFmtId="0" fontId="13" fillId="0" borderId="34" xfId="0" applyFont="1" applyBorder="1" applyAlignment="1">
      <alignment horizontal="left" vertical="top" wrapText="1"/>
    </xf>
    <xf numFmtId="0" fontId="1" fillId="0" borderId="0" xfId="0" applyFont="1" applyAlignment="1">
      <alignment horizontal="left" vertical="top" wrapText="1"/>
    </xf>
    <xf numFmtId="0" fontId="1" fillId="0" borderId="32" xfId="0" applyFont="1" applyBorder="1" applyAlignment="1">
      <alignment horizontal="left" vertical="top" wrapText="1"/>
    </xf>
    <xf numFmtId="0" fontId="1" fillId="0" borderId="14" xfId="0" applyFont="1" applyBorder="1" applyAlignment="1">
      <alignment horizontal="left" vertical="top" wrapText="1"/>
    </xf>
    <xf numFmtId="0" fontId="1" fillId="0" borderId="29" xfId="0" applyFont="1" applyBorder="1" applyAlignment="1">
      <alignment horizontal="left" vertical="top" wrapText="1"/>
    </xf>
    <xf numFmtId="0" fontId="1" fillId="0" borderId="13" xfId="0" applyFont="1" applyBorder="1" applyAlignment="1">
      <alignment horizontal="left" vertical="top" wrapText="1"/>
    </xf>
    <xf numFmtId="0" fontId="1" fillId="0" borderId="19" xfId="0" applyFont="1" applyBorder="1" applyAlignment="1">
      <alignment horizontal="left" vertical="top" wrapText="1"/>
    </xf>
    <xf numFmtId="0" fontId="1" fillId="0" borderId="11" xfId="0" applyFont="1" applyBorder="1" applyAlignment="1">
      <alignment horizontal="left" vertical="top" wrapText="1"/>
    </xf>
    <xf numFmtId="0" fontId="1" fillId="0" borderId="18" xfId="0" applyFont="1" applyBorder="1" applyAlignment="1">
      <alignment horizontal="left" vertical="top" wrapText="1"/>
    </xf>
    <xf numFmtId="0" fontId="1" fillId="0" borderId="31" xfId="0" applyFont="1" applyBorder="1" applyAlignment="1">
      <alignment horizontal="left" vertical="top" wrapText="1"/>
    </xf>
    <xf numFmtId="0" fontId="1" fillId="0" borderId="12" xfId="0" applyFont="1" applyBorder="1" applyAlignment="1">
      <alignment horizontal="left" vertical="top" wrapText="1"/>
    </xf>
    <xf numFmtId="0" fontId="1" fillId="0" borderId="28" xfId="0" applyFont="1" applyBorder="1" applyAlignment="1">
      <alignment horizontal="left" vertical="top" wrapText="1"/>
    </xf>
    <xf numFmtId="0" fontId="4" fillId="0" borderId="15" xfId="0" applyFont="1" applyBorder="1" applyAlignment="1">
      <alignment horizontal="left" vertical="top" wrapText="1"/>
    </xf>
    <xf numFmtId="0" fontId="4" fillId="0" borderId="16" xfId="0" applyFont="1" applyBorder="1" applyAlignment="1">
      <alignment horizontal="left" vertical="top" wrapText="1"/>
    </xf>
    <xf numFmtId="0" fontId="4" fillId="0" borderId="17" xfId="0" applyFont="1" applyBorder="1" applyAlignment="1">
      <alignment horizontal="left" vertical="top" wrapText="1"/>
    </xf>
    <xf numFmtId="0" fontId="1" fillId="2" borderId="33" xfId="0" applyFont="1" applyFill="1" applyBorder="1" applyAlignment="1">
      <alignment horizontal="left" vertical="top"/>
    </xf>
    <xf numFmtId="0" fontId="1" fillId="2" borderId="16" xfId="0" applyFont="1" applyFill="1" applyBorder="1" applyAlignment="1">
      <alignment horizontal="left" vertical="top"/>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0" borderId="6" xfId="0" applyFont="1" applyBorder="1" applyAlignment="1">
      <alignment horizontal="left" vertical="top"/>
    </xf>
    <xf numFmtId="0" fontId="1" fillId="0" borderId="1" xfId="0" applyFont="1" applyBorder="1" applyAlignment="1">
      <alignment horizontal="left" vertical="top"/>
    </xf>
    <xf numFmtId="0" fontId="1" fillId="0" borderId="8" xfId="0" applyFont="1" applyBorder="1" applyAlignment="1">
      <alignment horizontal="left" vertical="top" wrapText="1"/>
    </xf>
    <xf numFmtId="0" fontId="1" fillId="0" borderId="9" xfId="0" applyFont="1" applyBorder="1" applyAlignment="1">
      <alignment horizontal="left" vertical="top" wrapText="1"/>
    </xf>
    <xf numFmtId="0" fontId="1" fillId="0" borderId="10" xfId="0" applyFont="1" applyBorder="1" applyAlignment="1">
      <alignment horizontal="left" vertical="top" wrapText="1"/>
    </xf>
    <xf numFmtId="0" fontId="1" fillId="0" borderId="6" xfId="0" applyFont="1" applyBorder="1" applyAlignment="1">
      <alignment horizontal="left" vertical="top" wrapText="1"/>
    </xf>
    <xf numFmtId="0" fontId="1" fillId="0" borderId="1" xfId="0" applyFont="1" applyBorder="1" applyAlignment="1">
      <alignment horizontal="left" vertical="top" wrapText="1"/>
    </xf>
    <xf numFmtId="0" fontId="1" fillId="0" borderId="7" xfId="0" applyFont="1" applyBorder="1" applyAlignment="1">
      <alignment horizontal="left" vertical="top" wrapText="1"/>
    </xf>
    <xf numFmtId="0" fontId="8" fillId="0" borderId="1" xfId="1" applyFont="1" applyBorder="1" applyAlignment="1">
      <alignment horizontal="left" vertical="top" wrapText="1"/>
    </xf>
    <xf numFmtId="0" fontId="8" fillId="0" borderId="7" xfId="1" applyFont="1" applyBorder="1" applyAlignment="1">
      <alignment horizontal="left" vertical="top" wrapText="1"/>
    </xf>
    <xf numFmtId="0" fontId="8" fillId="0" borderId="9" xfId="1" applyFont="1" applyBorder="1" applyAlignment="1">
      <alignment horizontal="left" vertical="top" wrapText="1"/>
    </xf>
    <xf numFmtId="0" fontId="8" fillId="0" borderId="10" xfId="1" applyFont="1" applyBorder="1" applyAlignment="1">
      <alignment horizontal="left" vertical="top" wrapText="1"/>
    </xf>
    <xf numFmtId="0" fontId="4" fillId="0" borderId="4" xfId="0" applyFont="1" applyBorder="1" applyAlignment="1">
      <alignment horizontal="left" vertical="top" wrapText="1"/>
    </xf>
    <xf numFmtId="0" fontId="4" fillId="0" borderId="5" xfId="0" applyFont="1" applyBorder="1" applyAlignment="1">
      <alignment horizontal="left" vertical="top" wrapText="1"/>
    </xf>
    <xf numFmtId="0" fontId="6" fillId="0" borderId="11" xfId="0" applyFont="1" applyBorder="1" applyAlignment="1">
      <alignment horizontal="left" vertical="top" wrapText="1"/>
    </xf>
    <xf numFmtId="0" fontId="6" fillId="0" borderId="12" xfId="0" applyFont="1" applyBorder="1" applyAlignment="1">
      <alignment horizontal="left" vertical="top" wrapText="1"/>
    </xf>
    <xf numFmtId="0" fontId="6" fillId="0" borderId="18" xfId="0" applyFont="1" applyBorder="1" applyAlignment="1">
      <alignment horizontal="left" vertical="top" wrapText="1"/>
    </xf>
    <xf numFmtId="0" fontId="6" fillId="0" borderId="31" xfId="0" applyFont="1" applyBorder="1" applyAlignment="1">
      <alignment horizontal="left" vertical="top" wrapText="1"/>
    </xf>
    <xf numFmtId="0" fontId="6" fillId="0" borderId="28" xfId="0" applyFont="1" applyBorder="1" applyAlignment="1">
      <alignment horizontal="left" vertical="top" wrapText="1"/>
    </xf>
    <xf numFmtId="0" fontId="1" fillId="2" borderId="3" xfId="0" applyFont="1" applyFill="1" applyBorder="1" applyAlignment="1">
      <alignment horizontal="left" vertical="top"/>
    </xf>
    <xf numFmtId="0" fontId="1" fillId="2" borderId="4" xfId="0" applyFont="1" applyFill="1" applyBorder="1" applyAlignment="1">
      <alignment horizontal="left" vertical="top"/>
    </xf>
    <xf numFmtId="0" fontId="1" fillId="2" borderId="4" xfId="0" applyFont="1" applyFill="1" applyBorder="1" applyAlignment="1">
      <alignment horizontal="left" vertical="top" wrapText="1"/>
    </xf>
    <xf numFmtId="0" fontId="1" fillId="2" borderId="5" xfId="0" applyFont="1" applyFill="1" applyBorder="1" applyAlignment="1">
      <alignment horizontal="left" vertical="top" wrapText="1"/>
    </xf>
    <xf numFmtId="0" fontId="9" fillId="0" borderId="0" xfId="0" applyFont="1" applyAlignment="1">
      <alignment horizontal="left" wrapText="1"/>
    </xf>
    <xf numFmtId="0" fontId="9" fillId="0" borderId="34" xfId="0" applyFont="1" applyBorder="1" applyAlignment="1">
      <alignment horizontal="left" wrapText="1"/>
    </xf>
    <xf numFmtId="0" fontId="1" fillId="0" borderId="1" xfId="0" applyFont="1" applyBorder="1" applyAlignment="1">
      <alignment vertical="top" wrapText="1"/>
    </xf>
    <xf numFmtId="0" fontId="1" fillId="0" borderId="7" xfId="0" applyFont="1" applyBorder="1" applyAlignment="1">
      <alignment vertical="top" wrapText="1"/>
    </xf>
    <xf numFmtId="0" fontId="1" fillId="0" borderId="9" xfId="0" applyFont="1" applyBorder="1" applyAlignment="1">
      <alignment vertical="top" wrapText="1"/>
    </xf>
    <xf numFmtId="0" fontId="1" fillId="0" borderId="10" xfId="0" applyFont="1" applyBorder="1" applyAlignment="1">
      <alignment vertical="top" wrapText="1"/>
    </xf>
    <xf numFmtId="0" fontId="1" fillId="2" borderId="4" xfId="0" applyFont="1" applyFill="1" applyBorder="1" applyAlignment="1">
      <alignment vertical="top" wrapText="1"/>
    </xf>
    <xf numFmtId="0" fontId="1" fillId="2" borderId="5" xfId="0" applyFont="1" applyFill="1" applyBorder="1" applyAlignment="1">
      <alignmen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20/07/relationships/rdRichValueWebImage" Target="richData/rdRichValueWebImage.xml"/><Relationship Id="rId3" Type="http://schemas.openxmlformats.org/officeDocument/2006/relationships/worksheet" Target="worksheets/sheet3.xml"/><Relationship Id="rId21" Type="http://schemas.microsoft.com/office/2017/06/relationships/rdRichValueTypes" Target="richData/rdRichValueTyp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sharedStrings" Target="sharedStrings.xml"/><Relationship Id="rId20"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19" Type="http://schemas.microsoft.com/office/2017/06/relationships/rdRichValue" Target="richData/rdrichvalu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38.png"/><Relationship Id="rId3" Type="http://schemas.openxmlformats.org/officeDocument/2006/relationships/image" Target="../media/image33.png"/><Relationship Id="rId7" Type="http://schemas.openxmlformats.org/officeDocument/2006/relationships/image" Target="../media/image37.png"/><Relationship Id="rId2" Type="http://schemas.openxmlformats.org/officeDocument/2006/relationships/image" Target="../media/image32.svg"/><Relationship Id="rId1" Type="http://schemas.openxmlformats.org/officeDocument/2006/relationships/image" Target="../media/image31.png"/><Relationship Id="rId6" Type="http://schemas.openxmlformats.org/officeDocument/2006/relationships/image" Target="../media/image36.svg"/><Relationship Id="rId5" Type="http://schemas.openxmlformats.org/officeDocument/2006/relationships/image" Target="../media/image35.png"/><Relationship Id="rId4" Type="http://schemas.openxmlformats.org/officeDocument/2006/relationships/image" Target="../media/image34.svg"/><Relationship Id="rId9" Type="http://schemas.openxmlformats.org/officeDocument/2006/relationships/image" Target="../media/image39.sv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0.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1.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2.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3.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4.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5.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4.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6.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7.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9.vml.rels><?xml version="1.0" encoding="UTF-8" standalone="yes"?>
<Relationships xmlns="http://schemas.openxmlformats.org/package/2006/relationships"><Relationship Id="rId1"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xdr:col>
      <xdr:colOff>495300</xdr:colOff>
      <xdr:row>2</xdr:row>
      <xdr:rowOff>247650</xdr:rowOff>
    </xdr:from>
    <xdr:to>
      <xdr:col>1</xdr:col>
      <xdr:colOff>4791075</xdr:colOff>
      <xdr:row>15</xdr:row>
      <xdr:rowOff>85725</xdr:rowOff>
    </xdr:to>
    <xdr:pic>
      <xdr:nvPicPr>
        <xdr:cNvPr id="5" name="Graphic 4">
          <a:extLst>
            <a:ext uri="{FF2B5EF4-FFF2-40B4-BE49-F238E27FC236}">
              <a16:creationId xmlns:a16="http://schemas.microsoft.com/office/drawing/2014/main" id="{498D3B8E-F62D-9948-3EB6-0C042233526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76275" y="676275"/>
          <a:ext cx="4295775" cy="3362325"/>
        </a:xfrm>
        <a:prstGeom prst="rect">
          <a:avLst/>
        </a:prstGeom>
      </xdr:spPr>
    </xdr:pic>
    <xdr:clientData/>
  </xdr:twoCellAnchor>
  <xdr:twoCellAnchor editAs="oneCell">
    <xdr:from>
      <xdr:col>1</xdr:col>
      <xdr:colOff>485775</xdr:colOff>
      <xdr:row>23</xdr:row>
      <xdr:rowOff>76200</xdr:rowOff>
    </xdr:from>
    <xdr:to>
      <xdr:col>1</xdr:col>
      <xdr:colOff>4772025</xdr:colOff>
      <xdr:row>39</xdr:row>
      <xdr:rowOff>180975</xdr:rowOff>
    </xdr:to>
    <xdr:pic>
      <xdr:nvPicPr>
        <xdr:cNvPr id="9" name="Graphic 8">
          <a:extLst>
            <a:ext uri="{FF2B5EF4-FFF2-40B4-BE49-F238E27FC236}">
              <a16:creationId xmlns:a16="http://schemas.microsoft.com/office/drawing/2014/main" id="{5510E93F-8819-D057-F139-43334518B5E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66750" y="6343650"/>
          <a:ext cx="4286250" cy="3457575"/>
        </a:xfrm>
        <a:prstGeom prst="rect">
          <a:avLst/>
        </a:prstGeom>
      </xdr:spPr>
    </xdr:pic>
    <xdr:clientData/>
  </xdr:twoCellAnchor>
  <xdr:twoCellAnchor editAs="oneCell">
    <xdr:from>
      <xdr:col>1</xdr:col>
      <xdr:colOff>581025</xdr:colOff>
      <xdr:row>43</xdr:row>
      <xdr:rowOff>47625</xdr:rowOff>
    </xdr:from>
    <xdr:to>
      <xdr:col>1</xdr:col>
      <xdr:colOff>4867275</xdr:colOff>
      <xdr:row>64</xdr:row>
      <xdr:rowOff>47625</xdr:rowOff>
    </xdr:to>
    <xdr:pic>
      <xdr:nvPicPr>
        <xdr:cNvPr id="11" name="Graphic 10">
          <a:extLst>
            <a:ext uri="{FF2B5EF4-FFF2-40B4-BE49-F238E27FC236}">
              <a16:creationId xmlns:a16="http://schemas.microsoft.com/office/drawing/2014/main" id="{32732AFF-3F44-AC79-7921-04E7D9A61AE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762000" y="10934700"/>
          <a:ext cx="4286250" cy="4400550"/>
        </a:xfrm>
        <a:prstGeom prst="rect">
          <a:avLst/>
        </a:prstGeom>
      </xdr:spPr>
    </xdr:pic>
    <xdr:clientData/>
  </xdr:twoCellAnchor>
  <xdr:twoCellAnchor editAs="oneCell">
    <xdr:from>
      <xdr:col>1</xdr:col>
      <xdr:colOff>387056</xdr:colOff>
      <xdr:row>71</xdr:row>
      <xdr:rowOff>58614</xdr:rowOff>
    </xdr:from>
    <xdr:to>
      <xdr:col>1</xdr:col>
      <xdr:colOff>4971439</xdr:colOff>
      <xdr:row>83</xdr:row>
      <xdr:rowOff>18794</xdr:rowOff>
    </xdr:to>
    <xdr:pic>
      <xdr:nvPicPr>
        <xdr:cNvPr id="4" name="Picture 3">
          <a:extLst>
            <a:ext uri="{FF2B5EF4-FFF2-40B4-BE49-F238E27FC236}">
              <a16:creationId xmlns:a16="http://schemas.microsoft.com/office/drawing/2014/main" id="{61030076-5821-F20B-EAE1-26B4C961103C}"/>
            </a:ext>
          </a:extLst>
        </xdr:cNvPr>
        <xdr:cNvPicPr>
          <a:picLocks noChangeAspect="1"/>
        </xdr:cNvPicPr>
      </xdr:nvPicPr>
      <xdr:blipFill>
        <a:blip xmlns:r="http://schemas.openxmlformats.org/officeDocument/2006/relationships" r:embed="rId7"/>
        <a:stretch>
          <a:fillRect/>
        </a:stretch>
      </xdr:blipFill>
      <xdr:spPr>
        <a:xfrm>
          <a:off x="570229" y="17416095"/>
          <a:ext cx="4584383" cy="2509949"/>
        </a:xfrm>
        <a:prstGeom prst="rect">
          <a:avLst/>
        </a:prstGeom>
      </xdr:spPr>
    </xdr:pic>
    <xdr:clientData/>
  </xdr:twoCellAnchor>
  <xdr:oneCellAnchor>
    <xdr:from>
      <xdr:col>1</xdr:col>
      <xdr:colOff>619499</xdr:colOff>
      <xdr:row>85</xdr:row>
      <xdr:rowOff>109397</xdr:rowOff>
    </xdr:from>
    <xdr:ext cx="870944" cy="21916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BB168BE4-20F7-561E-9F9D-DF4DD9478DEE}"/>
                </a:ext>
              </a:extLst>
            </xdr:cNvPr>
            <xdr:cNvSpPr txBox="1"/>
          </xdr:nvSpPr>
          <xdr:spPr>
            <a:xfrm>
              <a:off x="802672" y="20441609"/>
              <a:ext cx="870944"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y</a:t>
              </a:r>
              <a14:m>
                <m:oMath xmlns:m="http://schemas.openxmlformats.org/officeDocument/2006/math">
                  <m:r>
                    <a:rPr lang="en-US" sz="1400" b="0" i="0">
                      <a:latin typeface="Cambria Math" panose="02040503050406030204" pitchFamily="18" charset="0"/>
                    </a:rPr>
                    <m:t> </m:t>
                  </m:r>
                  <m:r>
                    <a:rPr lang="en-US" sz="1400" b="0" i="1">
                      <a:latin typeface="Cambria Math" panose="02040503050406030204" pitchFamily="18" charset="0"/>
                    </a:rPr>
                    <m:t>=</m:t>
                  </m:r>
                  <m:r>
                    <a:rPr lang="en-US" sz="1400" b="0" i="1">
                      <a:latin typeface="Cambria Math" panose="02040503050406030204" pitchFamily="18" charset="0"/>
                    </a:rPr>
                    <m:t>𝑚𝑥</m:t>
                  </m:r>
                  <m:r>
                    <a:rPr lang="en-US" sz="1400" b="0" i="1">
                      <a:latin typeface="Cambria Math" panose="02040503050406030204" pitchFamily="18" charset="0"/>
                    </a:rPr>
                    <m:t>+</m:t>
                  </m:r>
                  <m:r>
                    <a:rPr lang="en-US" sz="1400" b="0" i="1">
                      <a:latin typeface="Cambria Math" panose="02040503050406030204" pitchFamily="18" charset="0"/>
                    </a:rPr>
                    <m:t>𝑏</m:t>
                  </m:r>
                </m:oMath>
              </a14:m>
              <a:endParaRPr lang="es-CO" sz="1400"/>
            </a:p>
          </xdr:txBody>
        </xdr:sp>
      </mc:Choice>
      <mc:Fallback xmlns="">
        <xdr:sp macro="" textlink="">
          <xdr:nvSpPr>
            <xdr:cNvPr id="6" name="TextBox 5">
              <a:extLst>
                <a:ext uri="{FF2B5EF4-FFF2-40B4-BE49-F238E27FC236}">
                  <a16:creationId xmlns:a16="http://schemas.microsoft.com/office/drawing/2014/main" id="{BB168BE4-20F7-561E-9F9D-DF4DD9478DEE}"/>
                </a:ext>
              </a:extLst>
            </xdr:cNvPr>
            <xdr:cNvSpPr txBox="1"/>
          </xdr:nvSpPr>
          <xdr:spPr>
            <a:xfrm>
              <a:off x="802672" y="20441609"/>
              <a:ext cx="870944"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y</a:t>
              </a:r>
              <a:r>
                <a:rPr lang="en-US" sz="1400" b="0" i="0">
                  <a:latin typeface="Cambria Math" panose="02040503050406030204" pitchFamily="18" charset="0"/>
                </a:rPr>
                <a:t> =𝑚𝑥+𝑏</a:t>
              </a:r>
              <a:endParaRPr lang="es-CO" sz="1400"/>
            </a:p>
          </xdr:txBody>
        </xdr:sp>
      </mc:Fallback>
    </mc:AlternateContent>
    <xdr:clientData/>
  </xdr:oneCellAnchor>
  <xdr:oneCellAnchor>
    <xdr:from>
      <xdr:col>1</xdr:col>
      <xdr:colOff>2659992</xdr:colOff>
      <xdr:row>85</xdr:row>
      <xdr:rowOff>96842</xdr:rowOff>
    </xdr:from>
    <xdr:ext cx="761682" cy="28828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9CAA2E98-34FE-4527-9BB4-CABDAEE755FF}"/>
                </a:ext>
              </a:extLst>
            </xdr:cNvPr>
            <xdr:cNvSpPr txBox="1"/>
          </xdr:nvSpPr>
          <xdr:spPr>
            <a:xfrm>
              <a:off x="2843165" y="20429054"/>
              <a:ext cx="761682" cy="2882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CO" sz="1400" i="0" baseline="0">
                  <a:latin typeface="+mn-lt"/>
                </a:rPr>
                <a:t>z </a:t>
              </a:r>
              <a14:m>
                <m:oMath xmlns:m="http://schemas.openxmlformats.org/officeDocument/2006/math">
                  <m:r>
                    <a:rPr lang="es-CO" sz="1400" i="1">
                      <a:latin typeface="Cambria Math" panose="02040503050406030204" pitchFamily="18" charset="0"/>
                    </a:rPr>
                    <m:t>=</m:t>
                  </m:r>
                  <m:f>
                    <m:fPr>
                      <m:ctrlPr>
                        <a:rPr lang="es-CO" sz="1400" i="1">
                          <a:latin typeface="Cambria Math" panose="02040503050406030204" pitchFamily="18" charset="0"/>
                        </a:rPr>
                      </m:ctrlPr>
                    </m:fPr>
                    <m:num>
                      <m:r>
                        <a:rPr lang="en-US" sz="1400" b="0" i="1">
                          <a:latin typeface="Cambria Math" panose="02040503050406030204" pitchFamily="18" charset="0"/>
                        </a:rPr>
                        <m:t>𝑥</m:t>
                      </m:r>
                      <m:r>
                        <a:rPr lang="en-US" sz="1400" b="0" i="1">
                          <a:latin typeface="Cambria Math" panose="02040503050406030204" pitchFamily="18" charset="0"/>
                        </a:rPr>
                        <m:t> − </m:t>
                      </m:r>
                      <m:r>
                        <a:rPr lang="en-US" sz="1400" b="0" i="1">
                          <a:latin typeface="Cambria Math" panose="02040503050406030204" pitchFamily="18" charset="0"/>
                          <a:ea typeface="Cambria Math" panose="02040503050406030204" pitchFamily="18" charset="0"/>
                        </a:rPr>
                        <m:t>𝜇</m:t>
                      </m:r>
                    </m:num>
                    <m:den>
                      <m:r>
                        <a:rPr lang="es-CO" sz="1400" i="1">
                          <a:latin typeface="Cambria Math" panose="02040503050406030204" pitchFamily="18" charset="0"/>
                          <a:ea typeface="Cambria Math" panose="02040503050406030204" pitchFamily="18" charset="0"/>
                        </a:rPr>
                        <m:t>𝜎</m:t>
                      </m:r>
                    </m:den>
                  </m:f>
                </m:oMath>
              </a14:m>
              <a:endParaRPr lang="es-CO" sz="1400"/>
            </a:p>
          </xdr:txBody>
        </xdr:sp>
      </mc:Choice>
      <mc:Fallback xmlns="">
        <xdr:sp macro="" textlink="">
          <xdr:nvSpPr>
            <xdr:cNvPr id="7" name="TextBox 6">
              <a:extLst>
                <a:ext uri="{FF2B5EF4-FFF2-40B4-BE49-F238E27FC236}">
                  <a16:creationId xmlns:a16="http://schemas.microsoft.com/office/drawing/2014/main" id="{9CAA2E98-34FE-4527-9BB4-CABDAEE755FF}"/>
                </a:ext>
              </a:extLst>
            </xdr:cNvPr>
            <xdr:cNvSpPr txBox="1"/>
          </xdr:nvSpPr>
          <xdr:spPr>
            <a:xfrm>
              <a:off x="2843165" y="20429054"/>
              <a:ext cx="761682" cy="2882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CO" sz="1400" i="0" baseline="0">
                  <a:latin typeface="+mn-lt"/>
                </a:rPr>
                <a:t>z </a:t>
              </a:r>
              <a:r>
                <a:rPr lang="es-CO" sz="1400" i="0">
                  <a:latin typeface="Cambria Math" panose="02040503050406030204" pitchFamily="18" charset="0"/>
                </a:rPr>
                <a:t>=(</a:t>
              </a:r>
              <a:r>
                <a:rPr lang="en-US" sz="1400" b="0" i="0">
                  <a:latin typeface="Cambria Math" panose="02040503050406030204" pitchFamily="18" charset="0"/>
                </a:rPr>
                <a:t>𝑥 − </a:t>
              </a:r>
              <a:r>
                <a:rPr lang="en-US" sz="1400" b="0" i="0">
                  <a:latin typeface="Cambria Math" panose="02040503050406030204" pitchFamily="18" charset="0"/>
                  <a:ea typeface="Cambria Math" panose="02040503050406030204" pitchFamily="18" charset="0"/>
                </a:rPr>
                <a:t>𝜇</a:t>
              </a:r>
              <a:r>
                <a:rPr lang="es-CO" sz="1400" b="0" i="0">
                  <a:latin typeface="Cambria Math" panose="02040503050406030204" pitchFamily="18" charset="0"/>
                  <a:ea typeface="Cambria Math" panose="02040503050406030204" pitchFamily="18" charset="0"/>
                </a:rPr>
                <a:t>)/</a:t>
              </a:r>
              <a:r>
                <a:rPr lang="es-CO" sz="1400" i="0">
                  <a:latin typeface="Cambria Math" panose="02040503050406030204" pitchFamily="18" charset="0"/>
                  <a:ea typeface="Cambria Math" panose="02040503050406030204" pitchFamily="18" charset="0"/>
                </a:rPr>
                <a:t>𝜎</a:t>
              </a:r>
              <a:endParaRPr lang="es-CO" sz="1400"/>
            </a:p>
          </xdr:txBody>
        </xdr:sp>
      </mc:Fallback>
    </mc:AlternateContent>
    <xdr:clientData/>
  </xdr:oneCellAnchor>
  <xdr:oneCellAnchor>
    <xdr:from>
      <xdr:col>1</xdr:col>
      <xdr:colOff>1783015</xdr:colOff>
      <xdr:row>85</xdr:row>
      <xdr:rowOff>71298</xdr:rowOff>
    </xdr:from>
    <xdr:ext cx="577594" cy="31027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AB9520E9-6651-424B-92FD-612157E81EBC}"/>
                </a:ext>
              </a:extLst>
            </xdr:cNvPr>
            <xdr:cNvSpPr txBox="1"/>
          </xdr:nvSpPr>
          <xdr:spPr>
            <a:xfrm>
              <a:off x="1966188" y="20403510"/>
              <a:ext cx="577594"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14:m>
                <m:oMath xmlns:m="http://schemas.openxmlformats.org/officeDocument/2006/math">
                  <m:f>
                    <m:fPr>
                      <m:ctrlPr>
                        <a:rPr lang="en-US" sz="1400" b="0" i="1">
                          <a:latin typeface="Cambria Math" panose="02040503050406030204" pitchFamily="18" charset="0"/>
                        </a:rPr>
                      </m:ctrlPr>
                    </m:fPr>
                    <m:num>
                      <m:r>
                        <a:rPr lang="en-US" sz="1400" b="0" i="1">
                          <a:latin typeface="Cambria Math" panose="02040503050406030204" pitchFamily="18" charset="0"/>
                        </a:rPr>
                        <m:t>𝑦</m:t>
                      </m:r>
                      <m:r>
                        <a:rPr lang="en-US" sz="1400" b="0" i="1">
                          <a:latin typeface="Cambria Math" panose="02040503050406030204" pitchFamily="18" charset="0"/>
                        </a:rPr>
                        <m:t>−</m:t>
                      </m:r>
                      <m:r>
                        <a:rPr lang="en-US" sz="1400" b="0" i="1">
                          <a:latin typeface="Cambria Math" panose="02040503050406030204" pitchFamily="18" charset="0"/>
                        </a:rPr>
                        <m:t>𝑏</m:t>
                      </m:r>
                    </m:num>
                    <m:den>
                      <m:r>
                        <a:rPr lang="en-US" sz="1400" b="0" i="1">
                          <a:latin typeface="Cambria Math" panose="02040503050406030204" pitchFamily="18" charset="0"/>
                        </a:rPr>
                        <m:t>𝑥</m:t>
                      </m:r>
                    </m:den>
                  </m:f>
                </m:oMath>
              </a14:m>
              <a:endParaRPr lang="es-CO" sz="1400"/>
            </a:p>
          </xdr:txBody>
        </xdr:sp>
      </mc:Choice>
      <mc:Fallback xmlns="">
        <xdr:sp macro="" textlink="">
          <xdr:nvSpPr>
            <xdr:cNvPr id="8" name="TextBox 7">
              <a:extLst>
                <a:ext uri="{FF2B5EF4-FFF2-40B4-BE49-F238E27FC236}">
                  <a16:creationId xmlns:a16="http://schemas.microsoft.com/office/drawing/2014/main" id="{AB9520E9-6651-424B-92FD-612157E81EBC}"/>
                </a:ext>
              </a:extLst>
            </xdr:cNvPr>
            <xdr:cNvSpPr txBox="1"/>
          </xdr:nvSpPr>
          <xdr:spPr>
            <a:xfrm>
              <a:off x="1966188" y="20403510"/>
              <a:ext cx="577594"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r>
                <a:rPr lang="en-US" sz="1400" b="0" i="0">
                  <a:latin typeface="Cambria Math" panose="02040503050406030204" pitchFamily="18" charset="0"/>
                </a:rPr>
                <a:t>(𝑦−𝑏)/𝑥</a:t>
              </a:r>
              <a:endParaRPr lang="es-CO" sz="1400"/>
            </a:p>
          </xdr:txBody>
        </xdr:sp>
      </mc:Fallback>
    </mc:AlternateContent>
    <xdr:clientData/>
  </xdr:oneCellAnchor>
  <xdr:oneCellAnchor>
    <xdr:from>
      <xdr:col>1</xdr:col>
      <xdr:colOff>3656135</xdr:colOff>
      <xdr:row>85</xdr:row>
      <xdr:rowOff>65942</xdr:rowOff>
    </xdr:from>
    <xdr:ext cx="919419" cy="31027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9148F9DC-FFB9-4FD3-9B51-7D873BE9D775}"/>
                </a:ext>
              </a:extLst>
            </xdr:cNvPr>
            <xdr:cNvSpPr txBox="1"/>
          </xdr:nvSpPr>
          <xdr:spPr>
            <a:xfrm>
              <a:off x="3839308" y="20398154"/>
              <a:ext cx="919419"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14:m>
                <m:oMath xmlns:m="http://schemas.openxmlformats.org/officeDocument/2006/math">
                  <m:f>
                    <m:fPr>
                      <m:ctrlPr>
                        <a:rPr lang="en-US" sz="1400" b="0" i="1">
                          <a:latin typeface="Cambria Math" panose="02040503050406030204" pitchFamily="18" charset="0"/>
                        </a:rPr>
                      </m:ctrlPr>
                    </m:fPr>
                    <m:num>
                      <m:r>
                        <a:rPr lang="en-US" sz="1400" b="0" i="1">
                          <a:latin typeface="Cambria Math" panose="02040503050406030204" pitchFamily="18" charset="0"/>
                        </a:rPr>
                        <m:t>𝑥</m:t>
                      </m:r>
                      <m:r>
                        <a:rPr lang="en-US" sz="1400" b="0" i="1">
                          <a:latin typeface="Cambria Math" panose="02040503050406030204" pitchFamily="18" charset="0"/>
                        </a:rPr>
                        <m:t> − </m:t>
                      </m:r>
                      <m:r>
                        <a:rPr lang="en-US" sz="1400" b="0" i="1">
                          <a:solidFill>
                            <a:schemeClr val="tx1"/>
                          </a:solidFill>
                          <a:effectLst/>
                          <a:latin typeface="Cambria Math" panose="02040503050406030204" pitchFamily="18" charset="0"/>
                          <a:ea typeface="+mn-ea"/>
                          <a:cs typeface="+mn-cs"/>
                        </a:rPr>
                        <m:t>𝜇</m:t>
                      </m:r>
                    </m:num>
                    <m:den>
                      <m:r>
                        <a:rPr lang="es-CO" sz="1400" i="1">
                          <a:solidFill>
                            <a:schemeClr val="tx1"/>
                          </a:solidFill>
                          <a:effectLst/>
                          <a:latin typeface="Cambria Math" panose="02040503050406030204" pitchFamily="18" charset="0"/>
                          <a:ea typeface="+mn-ea"/>
                          <a:cs typeface="+mn-cs"/>
                        </a:rPr>
                        <m:t>𝜎</m:t>
                      </m:r>
                      <m:r>
                        <a:rPr lang="en-US" sz="1400" b="0" i="1">
                          <a:solidFill>
                            <a:schemeClr val="tx1"/>
                          </a:solidFill>
                          <a:effectLst/>
                          <a:latin typeface="Cambria Math" panose="02040503050406030204" pitchFamily="18" charset="0"/>
                          <a:ea typeface="+mn-ea"/>
                          <a:cs typeface="+mn-cs"/>
                        </a:rPr>
                        <m:t>𝑥</m:t>
                      </m:r>
                    </m:den>
                  </m:f>
                  <m:r>
                    <a:rPr lang="en-US" sz="1400" b="0" i="0">
                      <a:latin typeface="Cambria Math" panose="02040503050406030204" pitchFamily="18" charset="0"/>
                    </a:rPr>
                    <m:t>−</m:t>
                  </m:r>
                  <m:f>
                    <m:fPr>
                      <m:ctrlPr>
                        <a:rPr lang="en-US" sz="1400" b="0" i="1">
                          <a:latin typeface="Cambria Math" panose="02040503050406030204" pitchFamily="18" charset="0"/>
                        </a:rPr>
                      </m:ctrlPr>
                    </m:fPr>
                    <m:num>
                      <m:r>
                        <a:rPr lang="en-US" sz="1400" b="0" i="1">
                          <a:latin typeface="Cambria Math" panose="02040503050406030204" pitchFamily="18" charset="0"/>
                        </a:rPr>
                        <m:t>𝑏</m:t>
                      </m:r>
                    </m:num>
                    <m:den>
                      <m:r>
                        <a:rPr lang="en-US" sz="1400" b="0" i="1">
                          <a:latin typeface="Cambria Math" panose="02040503050406030204" pitchFamily="18" charset="0"/>
                        </a:rPr>
                        <m:t>𝑥</m:t>
                      </m:r>
                    </m:den>
                  </m:f>
                </m:oMath>
              </a14:m>
              <a:endParaRPr lang="es-CO" sz="1400"/>
            </a:p>
          </xdr:txBody>
        </xdr:sp>
      </mc:Choice>
      <mc:Fallback xmlns="">
        <xdr:sp macro="" textlink="">
          <xdr:nvSpPr>
            <xdr:cNvPr id="10" name="TextBox 9">
              <a:extLst>
                <a:ext uri="{FF2B5EF4-FFF2-40B4-BE49-F238E27FC236}">
                  <a16:creationId xmlns:a16="http://schemas.microsoft.com/office/drawing/2014/main" id="{9148F9DC-FFB9-4FD3-9B51-7D873BE9D775}"/>
                </a:ext>
              </a:extLst>
            </xdr:cNvPr>
            <xdr:cNvSpPr txBox="1"/>
          </xdr:nvSpPr>
          <xdr:spPr>
            <a:xfrm>
              <a:off x="3839308" y="20398154"/>
              <a:ext cx="919419"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r>
                <a:rPr lang="en-US" sz="1400" b="0" i="0">
                  <a:latin typeface="Cambria Math" panose="02040503050406030204" pitchFamily="18" charset="0"/>
                </a:rPr>
                <a:t>(𝑥 − </a:t>
              </a:r>
              <a:r>
                <a:rPr lang="en-US" sz="1400" b="0" i="0">
                  <a:solidFill>
                    <a:schemeClr val="tx1"/>
                  </a:solidFill>
                  <a:effectLst/>
                  <a:latin typeface="+mn-lt"/>
                  <a:ea typeface="+mn-ea"/>
                  <a:cs typeface="+mn-cs"/>
                </a:rPr>
                <a:t>𝜇</a:t>
              </a:r>
              <a:r>
                <a:rPr lang="en-US" sz="1400" b="0" i="0">
                  <a:solidFill>
                    <a:schemeClr val="tx1"/>
                  </a:solidFill>
                  <a:effectLst/>
                  <a:latin typeface="Cambria Math" panose="02040503050406030204" pitchFamily="18" charset="0"/>
                  <a:ea typeface="+mn-ea"/>
                  <a:cs typeface="+mn-cs"/>
                </a:rPr>
                <a:t>)/</a:t>
              </a:r>
              <a:r>
                <a:rPr lang="es-CO" sz="1400" i="0">
                  <a:solidFill>
                    <a:schemeClr val="tx1"/>
                  </a:solidFill>
                  <a:effectLst/>
                  <a:latin typeface="+mn-lt"/>
                  <a:ea typeface="+mn-ea"/>
                  <a:cs typeface="+mn-cs"/>
                </a:rPr>
                <a:t>𝜎</a:t>
              </a:r>
              <a:r>
                <a:rPr lang="en-US" sz="1400" b="0" i="0">
                  <a:solidFill>
                    <a:schemeClr val="tx1"/>
                  </a:solidFill>
                  <a:effectLst/>
                  <a:latin typeface="Cambria Math" panose="02040503050406030204" pitchFamily="18" charset="0"/>
                  <a:ea typeface="+mn-ea"/>
                  <a:cs typeface="+mn-cs"/>
                </a:rPr>
                <a:t>𝑥</a:t>
              </a:r>
              <a:r>
                <a:rPr lang="en-US" sz="1400" b="0" i="0">
                  <a:latin typeface="Cambria Math" panose="02040503050406030204" pitchFamily="18" charset="0"/>
                </a:rPr>
                <a:t>−𝑏/𝑥</a:t>
              </a:r>
              <a:endParaRPr lang="es-CO" sz="1400"/>
            </a:p>
          </xdr:txBody>
        </xdr:sp>
      </mc:Fallback>
    </mc:AlternateContent>
    <xdr:clientData/>
  </xdr:oneCellAnchor>
  <xdr:twoCellAnchor editAs="oneCell">
    <xdr:from>
      <xdr:col>1</xdr:col>
      <xdr:colOff>51287</xdr:colOff>
      <xdr:row>87</xdr:row>
      <xdr:rowOff>1194288</xdr:rowOff>
    </xdr:from>
    <xdr:to>
      <xdr:col>1</xdr:col>
      <xdr:colOff>5509846</xdr:colOff>
      <xdr:row>100</xdr:row>
      <xdr:rowOff>59750</xdr:rowOff>
    </xdr:to>
    <xdr:pic>
      <xdr:nvPicPr>
        <xdr:cNvPr id="13" name="Graphic 12">
          <a:extLst>
            <a:ext uri="{FF2B5EF4-FFF2-40B4-BE49-F238E27FC236}">
              <a16:creationId xmlns:a16="http://schemas.microsoft.com/office/drawing/2014/main" id="{E84AF781-B6EC-7D3C-07F9-52ADD096734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34460" y="21951461"/>
          <a:ext cx="5458559" cy="2675462"/>
        </a:xfrm>
        <a:prstGeom prst="rect">
          <a:avLst/>
        </a:prstGeom>
      </xdr:spPr>
    </xdr:pic>
    <xdr:clientData/>
  </xdr:twoCellAnchor>
</xdr:wsDr>
</file>

<file path=xl/richData/_rels/rdRichValueWebImage.xml.rels><?xml version="1.0" encoding="UTF-8" standalone="yes"?>
<Relationships xmlns="http://schemas.openxmlformats.org/package/2006/relationships"><Relationship Id="rId13" Type="http://schemas.openxmlformats.org/officeDocument/2006/relationships/hyperlink" Target="https://raw.githubusercontent.com/rcfdtools/R.AmazonChingaza/main/.graph/EAAB_CO.png" TargetMode="External"/><Relationship Id="rId18" Type="http://schemas.openxmlformats.org/officeDocument/2006/relationships/image" Target="../media/image9.png"/><Relationship Id="rId26" Type="http://schemas.openxmlformats.org/officeDocument/2006/relationships/image" Target="../media/image13.png"/><Relationship Id="rId39" Type="http://schemas.openxmlformats.org/officeDocument/2006/relationships/hyperlink" Target="https://raw.githubusercontent.com/rcfdtools/R.AmazonChingaza/main/.graph/ERA5_single_monthly_025dd_world_uv100_vector_sp.png" TargetMode="External"/><Relationship Id="rId21" Type="http://schemas.openxmlformats.org/officeDocument/2006/relationships/hyperlink" Target="https://raw.githubusercontent.com/rcfdtools/R.AmazonChingaza/main/.graph/UECIJG_CO_deforestacion_estatico.png" TargetMode="External"/><Relationship Id="rId34" Type="http://schemas.openxmlformats.org/officeDocument/2006/relationships/image" Target="../media/image17.png"/><Relationship Id="rId42" Type="http://schemas.openxmlformats.org/officeDocument/2006/relationships/image" Target="../media/image21.png"/><Relationship Id="rId47" Type="http://schemas.openxmlformats.org/officeDocument/2006/relationships/hyperlink" Target="https://raw.githubusercontent.com/rcfdtools/R.AmazonChingaza/main/.graph/ERA5_single_monthly_025dd_world_uv100_vector_tsr.png" TargetMode="External"/><Relationship Id="rId50" Type="http://schemas.openxmlformats.org/officeDocument/2006/relationships/image" Target="../media/image25.png"/><Relationship Id="rId55" Type="http://schemas.openxmlformats.org/officeDocument/2006/relationships/hyperlink" Target="https://raw.githubusercontent.com/rcfdtools/R.AmazonChingaza/main/.graph/UECIJG_SPI3.png" TargetMode="External"/><Relationship Id="rId7" Type="http://schemas.openxmlformats.org/officeDocument/2006/relationships/hyperlink" Target="https://raw.githubusercontent.com/rcfdtools/R.AmazonChingaza/main/.graph/CAMELS_BR_year_chart.png" TargetMode="External"/><Relationship Id="rId2" Type="http://schemas.openxmlformats.org/officeDocument/2006/relationships/image" Target="../media/image1.png"/><Relationship Id="rId16" Type="http://schemas.openxmlformats.org/officeDocument/2006/relationships/image" Target="../media/image8.png"/><Relationship Id="rId29" Type="http://schemas.openxmlformats.org/officeDocument/2006/relationships/hyperlink" Target="https://raw.githubusercontent.com/rcfdtools/R.AmazonChingaza/main/.graph/ERA5_single_monthly_025dd_world_uv100_vector.png" TargetMode="External"/><Relationship Id="rId11" Type="http://schemas.openxmlformats.org/officeDocument/2006/relationships/hyperlink" Target="https://raw.githubusercontent.com/rcfdtools/R.AmazonChingaza/main/.graph/HydroSHEDS.png" TargetMode="External"/><Relationship Id="rId24" Type="http://schemas.openxmlformats.org/officeDocument/2006/relationships/image" Target="../media/image12.png"/><Relationship Id="rId32" Type="http://schemas.openxmlformats.org/officeDocument/2006/relationships/image" Target="../media/image16.png"/><Relationship Id="rId37" Type="http://schemas.openxmlformats.org/officeDocument/2006/relationships/hyperlink" Target="https://raw.githubusercontent.com/rcfdtools/R.AmazonChingaza/main/.graph/ERA5_single_monthly_025dd_world_uv100_vector_ro.png" TargetMode="External"/><Relationship Id="rId40" Type="http://schemas.openxmlformats.org/officeDocument/2006/relationships/image" Target="../media/image20.png"/><Relationship Id="rId45" Type="http://schemas.openxmlformats.org/officeDocument/2006/relationships/hyperlink" Target="https://raw.githubusercontent.com/rcfdtools/R.AmazonChingaza/main/.graph/ERA5_single_monthly_025dd_world_uv100_vector_tp.png" TargetMode="External"/><Relationship Id="rId53" Type="http://schemas.openxmlformats.org/officeDocument/2006/relationships/hyperlink" Target="https://raw.githubusercontent.com/rcfdtools/R.AmazonChingaza/main/.graph/UECIJG_DivQr.png" TargetMode="External"/><Relationship Id="rId58" Type="http://schemas.openxmlformats.org/officeDocument/2006/relationships/image" Target="../media/image29.png"/><Relationship Id="rId5" Type="http://schemas.openxmlformats.org/officeDocument/2006/relationships/hyperlink" Target="https://raw.githubusercontent.com/rcfdtools/R.AmazonChingaza/main/.graph/CAMELS_BR.png" TargetMode="External"/><Relationship Id="rId19" Type="http://schemas.openxmlformats.org/officeDocument/2006/relationships/hyperlink" Target="https://raw.githubusercontent.com/rcfdtools/R.AmazonChingaza/main/.graph/UECIJG_CO_coberturas_estaticas.png" TargetMode="External"/><Relationship Id="rId4" Type="http://schemas.openxmlformats.org/officeDocument/2006/relationships/image" Target="../media/image2.png"/><Relationship Id="rId9" Type="http://schemas.openxmlformats.org/officeDocument/2006/relationships/hyperlink" Target="https://raw.githubusercontent.com/rcfdtools/R.AmazonChingaza/main/.graph/CAMELS_BR_year_month_chart.png" TargetMode="External"/><Relationship Id="rId14" Type="http://schemas.openxmlformats.org/officeDocument/2006/relationships/image" Target="../media/image7.png"/><Relationship Id="rId22" Type="http://schemas.openxmlformats.org/officeDocument/2006/relationships/image" Target="../media/image11.png"/><Relationship Id="rId27" Type="http://schemas.openxmlformats.org/officeDocument/2006/relationships/hyperlink" Target="https://raw.githubusercontent.com/rcfdtools/R.AmazonChingaza/main/.graph/ERA5_single_monthly_025dd_world_uv10_vector.png" TargetMode="External"/><Relationship Id="rId30" Type="http://schemas.openxmlformats.org/officeDocument/2006/relationships/image" Target="../media/image15.png"/><Relationship Id="rId35" Type="http://schemas.openxmlformats.org/officeDocument/2006/relationships/hyperlink" Target="https://raw.githubusercontent.com/rcfdtools/R.AmazonChingaza/main/.graph/ERA5_single_monthly_025dd_world_uv10_vector_p72.png" TargetMode="External"/><Relationship Id="rId43" Type="http://schemas.openxmlformats.org/officeDocument/2006/relationships/hyperlink" Target="https://raw.githubusercontent.com/rcfdtools/R.AmazonChingaza/main/.graph/ERA5_single_monthly_025dd_world_uv100_vector_tcwv.png" TargetMode="External"/><Relationship Id="rId48" Type="http://schemas.openxmlformats.org/officeDocument/2006/relationships/image" Target="../media/image24.png"/><Relationship Id="rId56" Type="http://schemas.openxmlformats.org/officeDocument/2006/relationships/image" Target="../media/image28.png"/><Relationship Id="rId8" Type="http://schemas.openxmlformats.org/officeDocument/2006/relationships/image" Target="../media/image4.png"/><Relationship Id="rId51" Type="http://schemas.openxmlformats.org/officeDocument/2006/relationships/hyperlink" Target="https://raw.githubusercontent.com/rcfdtools/R.AmazonChingaza/main/.graph/UECIJG_IVTGlobal.png" TargetMode="External"/><Relationship Id="rId3" Type="http://schemas.openxmlformats.org/officeDocument/2006/relationships/hyperlink" Target="https://raw.githubusercontent.com/rcfdtools/R.AmazonChingaza/main/.graph/ANA_BR.png" TargetMode="External"/><Relationship Id="rId12" Type="http://schemas.openxmlformats.org/officeDocument/2006/relationships/image" Target="../media/image6.png"/><Relationship Id="rId17" Type="http://schemas.openxmlformats.org/officeDocument/2006/relationships/hyperlink" Target="https://raw.githubusercontent.com/rcfdtools/R.AmazonChingaza/main/.graph/UECIJG_CO.png" TargetMode="External"/><Relationship Id="rId25" Type="http://schemas.openxmlformats.org/officeDocument/2006/relationships/hyperlink" Target="https://raw.githubusercontent.com/rcfdtools/R.AmazonChingaza/main/.graph/sa_con_3s_shaded_relief_color_cjpeg25.png" TargetMode="External"/><Relationship Id="rId33" Type="http://schemas.openxmlformats.org/officeDocument/2006/relationships/hyperlink" Target="https://raw.githubusercontent.com/rcfdtools/R.AmazonChingaza/main/.graph/ERA5_single_monthly_025dd_world_uv10_vector_p71.png" TargetMode="External"/><Relationship Id="rId38" Type="http://schemas.openxmlformats.org/officeDocument/2006/relationships/image" Target="../media/image19.png"/><Relationship Id="rId46" Type="http://schemas.openxmlformats.org/officeDocument/2006/relationships/image" Target="../media/image23.png"/><Relationship Id="rId20" Type="http://schemas.openxmlformats.org/officeDocument/2006/relationships/image" Target="../media/image10.png"/><Relationship Id="rId41" Type="http://schemas.openxmlformats.org/officeDocument/2006/relationships/hyperlink" Target="https://raw.githubusercontent.com/rcfdtools/R.AmazonChingaza/main/.graph/ERA5_single_monthly_025dd_world_uv100_vector_t2m.png" TargetMode="External"/><Relationship Id="rId54" Type="http://schemas.openxmlformats.org/officeDocument/2006/relationships/image" Target="../media/image27.png"/><Relationship Id="rId1" Type="http://schemas.openxmlformats.org/officeDocument/2006/relationships/hyperlink" Target="https://raw.githubusercontent.com/rcfdtools/R.AmazonChingaza/main/.graph/IDEAM_CO.png" TargetMode="External"/><Relationship Id="rId6" Type="http://schemas.openxmlformats.org/officeDocument/2006/relationships/image" Target="../media/image3.png"/><Relationship Id="rId15" Type="http://schemas.openxmlformats.org/officeDocument/2006/relationships/hyperlink" Target="https://raw.githubusercontent.com/rcfdtools/R.AmazonChingaza/main/.graph/CAR_CO.png" TargetMode="External"/><Relationship Id="rId23" Type="http://schemas.openxmlformats.org/officeDocument/2006/relationships/hyperlink" Target="https://raw.githubusercontent.com/rcfdtools/R.AmazonChingaza/main/.graph/UECIJG_IVTuvGlobal_vector.png" TargetMode="External"/><Relationship Id="rId28" Type="http://schemas.openxmlformats.org/officeDocument/2006/relationships/image" Target="../media/image14.png"/><Relationship Id="rId36" Type="http://schemas.openxmlformats.org/officeDocument/2006/relationships/image" Target="../media/image18.png"/><Relationship Id="rId49" Type="http://schemas.openxmlformats.org/officeDocument/2006/relationships/hyperlink" Target="https://raw.githubusercontent.com/rcfdtools/R.AmazonChingaza/main/.graph/UECIJG_IVTuvGlobal.png" TargetMode="External"/><Relationship Id="rId57" Type="http://schemas.openxmlformats.org/officeDocument/2006/relationships/hyperlink" Target="https://raw.githubusercontent.com/rcfdtools/R.AmazonChingaza/main/.graph/UECIJG_SPEI3.png" TargetMode="External"/><Relationship Id="rId10" Type="http://schemas.openxmlformats.org/officeDocument/2006/relationships/image" Target="../media/image5.png"/><Relationship Id="rId31" Type="http://schemas.openxmlformats.org/officeDocument/2006/relationships/hyperlink" Target="https://raw.githubusercontent.com/rcfdtools/R.AmazonChingaza/main/.graph/ERA5_single_monthly_025dd_world_uv10_vector_e.png" TargetMode="External"/><Relationship Id="rId44" Type="http://schemas.openxmlformats.org/officeDocument/2006/relationships/image" Target="../media/image22.png"/><Relationship Id="rId52" Type="http://schemas.openxmlformats.org/officeDocument/2006/relationships/image" Target="../media/image2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6"/>
  </webImageSrd>
  <webImageSrd>
    <address r:id="rId57"/>
    <blip r:id="rId58"/>
  </webImageSrd>
</webImagesSrd>
</file>

<file path=xl/richData/rdrichvalue.xml><?xml version="1.0" encoding="utf-8"?>
<rvData xmlns="http://schemas.microsoft.com/office/spreadsheetml/2017/richdata" count="29">
  <rv s="0">
    <v>0</v>
    <v>1</v>
    <v>0</v>
    <v>0</v>
  </rv>
  <rv s="0">
    <v>1</v>
    <v>1</v>
    <v>0</v>
    <v>0</v>
  </rv>
  <rv s="0">
    <v>2</v>
    <v>1</v>
    <v>0</v>
    <v>0</v>
  </rv>
  <rv s="0">
    <v>3</v>
    <v>1</v>
    <v>0</v>
    <v>0</v>
  </rv>
  <rv s="0">
    <v>4</v>
    <v>1</v>
    <v>0</v>
    <v>0</v>
  </rv>
  <rv s="0">
    <v>5</v>
    <v>1</v>
    <v>0</v>
    <v>0</v>
  </rv>
  <rv s="0">
    <v>6</v>
    <v>1</v>
    <v>0</v>
    <v>0</v>
  </rv>
  <rv s="0">
    <v>7</v>
    <v>1</v>
    <v>0</v>
    <v>0</v>
  </rv>
  <rv s="0">
    <v>8</v>
    <v>1</v>
    <v>0</v>
    <v>0</v>
  </rv>
  <rv s="0">
    <v>9</v>
    <v>1</v>
    <v>0</v>
    <v>0</v>
  </rv>
  <rv s="0">
    <v>10</v>
    <v>1</v>
    <v>0</v>
    <v>0</v>
  </rv>
  <rv s="0">
    <v>11</v>
    <v>1</v>
    <v>0</v>
    <v>0</v>
  </rv>
  <rv s="0">
    <v>12</v>
    <v>1</v>
    <v>0</v>
    <v>0</v>
  </rv>
  <rv s="0">
    <v>13</v>
    <v>1</v>
    <v>0</v>
    <v>0</v>
  </rv>
  <rv s="0">
    <v>14</v>
    <v>1</v>
    <v>0</v>
    <v>0</v>
  </rv>
  <rv s="0">
    <v>15</v>
    <v>1</v>
    <v>0</v>
    <v>0</v>
  </rv>
  <rv s="0">
    <v>16</v>
    <v>1</v>
    <v>0</v>
    <v>0</v>
  </rv>
  <rv s="0">
    <v>17</v>
    <v>1</v>
    <v>0</v>
    <v>0</v>
  </rv>
  <rv s="0">
    <v>18</v>
    <v>1</v>
    <v>0</v>
    <v>0</v>
  </rv>
  <rv s="0">
    <v>19</v>
    <v>1</v>
    <v>0</v>
    <v>0</v>
  </rv>
  <rv s="0">
    <v>20</v>
    <v>1</v>
    <v>0</v>
    <v>0</v>
  </rv>
  <rv s="0">
    <v>21</v>
    <v>1</v>
    <v>0</v>
    <v>0</v>
  </rv>
  <rv s="0">
    <v>22</v>
    <v>1</v>
    <v>0</v>
    <v>0</v>
  </rv>
  <rv s="0">
    <v>23</v>
    <v>1</v>
    <v>0</v>
    <v>0</v>
  </rv>
  <rv s="0">
    <v>24</v>
    <v>1</v>
    <v>0</v>
    <v>0</v>
  </rv>
  <rv s="0">
    <v>25</v>
    <v>1</v>
    <v>0</v>
    <v>0</v>
  </rv>
  <rv s="0">
    <v>26</v>
    <v>1</v>
    <v>0</v>
    <v>0</v>
  </rv>
  <rv s="0">
    <v>27</v>
    <v>1</v>
    <v>0</v>
    <v>0</v>
  </rv>
  <rv s="0">
    <v>28</v>
    <v>1</v>
    <v>0</v>
    <v>0</v>
  </rv>
</rvData>
</file>

<file path=xl/richData/rdrichvaluestructure.xml><?xml version="1.0" encoding="utf-8"?>
<rvStructures xmlns="http://schemas.microsoft.com/office/spreadsheetml/2017/richdata" count="1">
  <s t="_webimage">
    <k n="WebImageIdentifier" t="i"/>
    <k n="CalcOrigin" t="i"/>
    <k n="ComputedImage" t="b"/>
    <k n="ImageSizing" t="i"/>
  </s>
</rvStructure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vmlDrawing" Target="../drawings/vmlDrawing12.v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vmlDrawing" Target="../drawings/vmlDrawing14.v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vmlDrawing" Target="../drawings/vmlDrawing15.v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hyperlink" Target="https://ecijg.maps.arcgis.com/apps/mapviewer/index.html?webmap=0c1287c8e08b47ef9c2b1886195fdb4f" TargetMode="External"/><Relationship Id="rId13" Type="http://schemas.openxmlformats.org/officeDocument/2006/relationships/hyperlink" Target="https://ecijg.maps.arcgis.com/apps/mapviewer/index.html?layers=28c43fb2d7ff49f1a73ad73197a7823d" TargetMode="External"/><Relationship Id="rId18" Type="http://schemas.openxmlformats.org/officeDocument/2006/relationships/hyperlink" Target="https://storymaps.arcgis.com/stories/53f3a14e26714817a2038b7ee56e3c8c" TargetMode="External"/><Relationship Id="rId3" Type="http://schemas.openxmlformats.org/officeDocument/2006/relationships/hyperlink" Target="https://ecijg.maps.arcgis.com/apps/mapviewer/index.html?layers=5b12e8148e63435e8f0bb56542f737c9" TargetMode="External"/><Relationship Id="rId21" Type="http://schemas.openxmlformats.org/officeDocument/2006/relationships/printerSettings" Target="../printerSettings/printerSettings3.bin"/><Relationship Id="rId7" Type="http://schemas.openxmlformats.org/officeDocument/2006/relationships/hyperlink" Target="https://ecijg.maps.arcgis.com/apps/mapviewer/index.html?layers=ba402f3198b94f9e880e1454cdc88908" TargetMode="External"/><Relationship Id="rId12" Type="http://schemas.openxmlformats.org/officeDocument/2006/relationships/hyperlink" Target="https://ecijg.maps.arcgis.com/apps/mapviewer/index.html?layers=cd6e0336be3a4c0b8524c22f82ab22d0" TargetMode="External"/><Relationship Id="rId17" Type="http://schemas.openxmlformats.org/officeDocument/2006/relationships/hyperlink" Target="https://storymaps.arcgis.com/stories/ff68e75022f24ab99e6ccc13d95e1727" TargetMode="External"/><Relationship Id="rId2" Type="http://schemas.openxmlformats.org/officeDocument/2006/relationships/hyperlink" Target="https://ecijg.maps.arcgis.com/apps/mapviewer/index.html?webmap=66c5937bbb18411bb595c30309c0c682" TargetMode="External"/><Relationship Id="rId16" Type="http://schemas.openxmlformats.org/officeDocument/2006/relationships/hyperlink" Target="https://ecijg.maps.arcgis.com/apps/mapviewer/index.html?layers=ff72a1ebc5244bd88a76dd1f3a095885" TargetMode="External"/><Relationship Id="rId20" Type="http://schemas.openxmlformats.org/officeDocument/2006/relationships/hyperlink" Target="https://ecijg.maps.arcgis.com/apps/mapviewer/index.html?webmap=4dc2a51237e34246b30d7a973e55cd73" TargetMode="External"/><Relationship Id="rId1" Type="http://schemas.openxmlformats.org/officeDocument/2006/relationships/hyperlink" Target="https://ecijg.maps.arcgis.com/apps/mapviewer/index.html?webmap=c9762f0d71834333b0974e4200c401ee" TargetMode="External"/><Relationship Id="rId6" Type="http://schemas.openxmlformats.org/officeDocument/2006/relationships/hyperlink" Target="https://ecijg.maps.arcgis.com/apps/mapviewer/index.html?layers=0fdb792393c04c909b4bee38afb0819c" TargetMode="External"/><Relationship Id="rId11" Type="http://schemas.openxmlformats.org/officeDocument/2006/relationships/hyperlink" Target="https://ecijg.maps.arcgis.com/apps/mapviewer/index.html?layers=2463f2c2f8b64fb6b77a2db74cc3a093" TargetMode="External"/><Relationship Id="rId5" Type="http://schemas.openxmlformats.org/officeDocument/2006/relationships/hyperlink" Target="https://ecijg.maps.arcgis.com/apps/mapviewer/index.html?layers=46811d38af5a4396bd89ecf11248111b" TargetMode="External"/><Relationship Id="rId15" Type="http://schemas.openxmlformats.org/officeDocument/2006/relationships/hyperlink" Target="https://ecijg.maps.arcgis.com/apps/mapviewer/index.html?layers=0ac1e48d5a364f44b1c0f769debb98f2" TargetMode="External"/><Relationship Id="rId10" Type="http://schemas.openxmlformats.org/officeDocument/2006/relationships/hyperlink" Target="https://ecijg.maps.arcgis.com/apps/mapviewer/index.html?webmap=3457fc32d2c44fe88aa9c7c127a8f031" TargetMode="External"/><Relationship Id="rId19" Type="http://schemas.openxmlformats.org/officeDocument/2006/relationships/hyperlink" Target="https://storymaps.arcgis.com/stories/48f0cf72b059495abe4f43db1407364c" TargetMode="External"/><Relationship Id="rId4" Type="http://schemas.openxmlformats.org/officeDocument/2006/relationships/hyperlink" Target="https://ecijg.maps.arcgis.com/apps/mapviewer/index.html?layers=8a6dd63574e54137bfc162a02c637b19" TargetMode="External"/><Relationship Id="rId9" Type="http://schemas.openxmlformats.org/officeDocument/2006/relationships/hyperlink" Target="https://ecijg.maps.arcgis.com/apps/mapviewer/index.html?layers=ce76f13d1e9d46c5a229d00c37bbb8a3" TargetMode="External"/><Relationship Id="rId14" Type="http://schemas.openxmlformats.org/officeDocument/2006/relationships/hyperlink" Target="https://ecijg.maps.arcgis.com/apps/mapviewer/index.html?layers=2118b368e07543b4a9942ae0aa5be5b5" TargetMode="External"/><Relationship Id="rId22"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vmlDrawing" Target="../drawings/vmlDrawing5.vml"/><Relationship Id="rId1" Type="http://schemas.openxmlformats.org/officeDocument/2006/relationships/printerSettings" Target="../printerSettings/printerSettings5.bin"/><Relationship Id="rId4" Type="http://schemas.openxmlformats.org/officeDocument/2006/relationships/comments" Target="../comments1.xml"/></Relationships>
</file>

<file path=xl/worksheets/_rels/sheet6.xml.rels><?xml version="1.0" encoding="UTF-8" standalone="yes"?>
<Relationships xmlns="http://schemas.openxmlformats.org/package/2006/relationships"><Relationship Id="rId8" Type="http://schemas.openxmlformats.org/officeDocument/2006/relationships/hyperlink" Target="https://ecijg.maps.arcgis.com/apps/mapviewer/index.html?webmap=d90a8d709dcf4bb7b2343cf075e4459b" TargetMode="External"/><Relationship Id="rId13" Type="http://schemas.openxmlformats.org/officeDocument/2006/relationships/hyperlink" Target="https://ecijg.maps.arcgis.com/apps/mapviewer/index.html?webmap=1b03af1216cc440f9d6ebe2d0a7eb06a" TargetMode="External"/><Relationship Id="rId18" Type="http://schemas.openxmlformats.org/officeDocument/2006/relationships/hyperlink" Target="https://ecijg.maps.arcgis.com/apps/mapviewer/index.html?webmap=8a704d4998224968bcfd333bc9af6697" TargetMode="External"/><Relationship Id="rId26" Type="http://schemas.openxmlformats.org/officeDocument/2006/relationships/hyperlink" Target="https://ecijg.maps.arcgis.com/apps/mapviewer/index.html?webmap=4dc2a51237e34246b30d7a973e55cd73" TargetMode="External"/><Relationship Id="rId3" Type="http://schemas.openxmlformats.org/officeDocument/2006/relationships/hyperlink" Target="https://ecijg.maps.arcgis.com/apps/mapviewer/index.html?webmap=cb82a2da86244f1f935ef5ba9187ab32" TargetMode="External"/><Relationship Id="rId21" Type="http://schemas.openxmlformats.org/officeDocument/2006/relationships/hyperlink" Target="https://ecijg.maps.arcgis.com/apps/mapviewer/index.html?webmap=c6666d98ad29489aa138b4f83d26c65d" TargetMode="External"/><Relationship Id="rId7" Type="http://schemas.openxmlformats.org/officeDocument/2006/relationships/hyperlink" Target="https://ecijg.maps.arcgis.com/apps/mapviewer/index.html?webmap=e5211012d6644eeea18b3cd03fe703c8" TargetMode="External"/><Relationship Id="rId12" Type="http://schemas.openxmlformats.org/officeDocument/2006/relationships/hyperlink" Target="https://ecijg.maps.arcgis.com/apps/mapviewer/index.html?webmap=481108c9598d4630995c9383df37810c" TargetMode="External"/><Relationship Id="rId17" Type="http://schemas.openxmlformats.org/officeDocument/2006/relationships/hyperlink" Target="https://ecijg.maps.arcgis.com/apps/mapviewer/index.html?webmap=57a575b8a84e4d35aa1e44ec00ffef68" TargetMode="External"/><Relationship Id="rId25" Type="http://schemas.openxmlformats.org/officeDocument/2006/relationships/hyperlink" Target="https://ecijg.maps.arcgis.com/apps/mapviewer/index.html?webmap=4dc2a51237e34246b30d7a973e55cd73" TargetMode="External"/><Relationship Id="rId2" Type="http://schemas.openxmlformats.org/officeDocument/2006/relationships/hyperlink" Target="https://ecijg.maps.arcgis.com/apps/mapviewer/index.html?webmap=bbc9e08fc70c4970aebe64323fa1deea" TargetMode="External"/><Relationship Id="rId16" Type="http://schemas.openxmlformats.org/officeDocument/2006/relationships/hyperlink" Target="https://ecijg.maps.arcgis.com/apps/mapviewer/index.html?webmap=464a43153f284b50858f1ec7d844fa3c" TargetMode="External"/><Relationship Id="rId20" Type="http://schemas.openxmlformats.org/officeDocument/2006/relationships/hyperlink" Target="https://ecijg.maps.arcgis.com/apps/mapviewer/index.html?webmap=a88d9191637c4b8cb69bbaf04d08e3b2" TargetMode="External"/><Relationship Id="rId29" Type="http://schemas.openxmlformats.org/officeDocument/2006/relationships/hyperlink" Target="https://ecijg.maps.arcgis.com/home/item.html?id=37aa06c4c0d7410f9ecc941ceb4dc10b" TargetMode="External"/><Relationship Id="rId1" Type="http://schemas.openxmlformats.org/officeDocument/2006/relationships/hyperlink" Target="https://ecijg.maps.arcgis.com/apps/mapviewer/index.html?webmap=27c55b8a36e84f7a9cead3b294ecaa12" TargetMode="External"/><Relationship Id="rId6" Type="http://schemas.openxmlformats.org/officeDocument/2006/relationships/hyperlink" Target="https://ecijg.maps.arcgis.com/apps/mapviewer/index.html?webmap=10754c76f8144b6d934f2e9c472e7502" TargetMode="External"/><Relationship Id="rId11" Type="http://schemas.openxmlformats.org/officeDocument/2006/relationships/hyperlink" Target="https://ecijg.maps.arcgis.com/apps/mapviewer/index.html?webmap=ab5807ba4d1641289a743350630a68a1" TargetMode="External"/><Relationship Id="rId24" Type="http://schemas.openxmlformats.org/officeDocument/2006/relationships/hyperlink" Target="https://ecijg.maps.arcgis.com/apps/mapviewer/index.html?webmap=d2ecffc53ada45a7b39c3efa6ed3ef7a" TargetMode="External"/><Relationship Id="rId5" Type="http://schemas.openxmlformats.org/officeDocument/2006/relationships/hyperlink" Target="https://ecijg.maps.arcgis.com/apps/mapviewer/index.html?webmap=0101c0a04cbf4fa9b17116f2ea5100a3" TargetMode="External"/><Relationship Id="rId15" Type="http://schemas.openxmlformats.org/officeDocument/2006/relationships/hyperlink" Target="https://ecijg.maps.arcgis.com/apps/mapviewer/index.html?webmap=9854593a75b742948cb7061efc80f1af" TargetMode="External"/><Relationship Id="rId23" Type="http://schemas.openxmlformats.org/officeDocument/2006/relationships/hyperlink" Target="https://ecijg.maps.arcgis.com/apps/mapviewer/index.html?webmap=ad0282920e794baca466992e50ff4c98" TargetMode="External"/><Relationship Id="rId28" Type="http://schemas.openxmlformats.org/officeDocument/2006/relationships/hyperlink" Target="https://ecijg.maps.arcgis.com/home/item.html?id=37aa06c4c0d7410f9ecc941ceb4dc10b" TargetMode="External"/><Relationship Id="rId10" Type="http://schemas.openxmlformats.org/officeDocument/2006/relationships/hyperlink" Target="https://ecijg.maps.arcgis.com/apps/mapviewer/index.html?webmap=042287dd389d44c5bb438bc66b9fa0a3" TargetMode="External"/><Relationship Id="rId19" Type="http://schemas.openxmlformats.org/officeDocument/2006/relationships/hyperlink" Target="https://ecijg.maps.arcgis.com/apps/mapviewer/index.html?webmap=11154094783f46bca0f70e22bbd56dd9" TargetMode="External"/><Relationship Id="rId31" Type="http://schemas.openxmlformats.org/officeDocument/2006/relationships/vmlDrawing" Target="../drawings/vmlDrawing7.vml"/><Relationship Id="rId4" Type="http://schemas.openxmlformats.org/officeDocument/2006/relationships/hyperlink" Target="https://ecijg.maps.arcgis.com/apps/mapviewer/index.html?webmap=c6e86de75a13457a920b8833e753aa2c" TargetMode="External"/><Relationship Id="rId9" Type="http://schemas.openxmlformats.org/officeDocument/2006/relationships/hyperlink" Target="https://ecijg.maps.arcgis.com/apps/mapviewer/index.html?webmap=f0dea11b61dd4b659ef6ecf18d73bea1" TargetMode="External"/><Relationship Id="rId14" Type="http://schemas.openxmlformats.org/officeDocument/2006/relationships/hyperlink" Target="https://ecijg.maps.arcgis.com/apps/mapviewer/index.html?webmap=a9d845bc7cc5476eb212f448fcc26843" TargetMode="External"/><Relationship Id="rId22" Type="http://schemas.openxmlformats.org/officeDocument/2006/relationships/hyperlink" Target="https://ecijg.maps.arcgis.com/apps/mapviewer/index.html?webmap=c8990408615d4a2fbd01b02b1c622a8e" TargetMode="External"/><Relationship Id="rId27" Type="http://schemas.openxmlformats.org/officeDocument/2006/relationships/hyperlink" Target="https://ecijg.maps.arcgis.com/apps/mapviewer/index.html?webmap=4dc2a51237e34246b30d7a973e55cd73" TargetMode="External"/><Relationship Id="rId30"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vmlDrawing" Target="../drawings/vmlDrawing8.vml"/><Relationship Id="rId1" Type="http://schemas.openxmlformats.org/officeDocument/2006/relationships/printerSettings" Target="../printerSettings/printerSettings7.bin"/><Relationship Id="rId4" Type="http://schemas.openxmlformats.org/officeDocument/2006/relationships/comments" Target="../comments2.xml"/></Relationships>
</file>

<file path=xl/worksheets/_rels/sheet8.xml.rels><?xml version="1.0" encoding="UTF-8" standalone="yes"?>
<Relationships xmlns="http://schemas.openxmlformats.org/package/2006/relationships"><Relationship Id="rId2" Type="http://schemas.openxmlformats.org/officeDocument/2006/relationships/vmlDrawing" Target="../drawings/vmlDrawing10.v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11.v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CB4A2A-8F51-4991-A8FA-45A83933209A}">
  <sheetPr>
    <pageSetUpPr fitToPage="1"/>
  </sheetPr>
  <dimension ref="B2:B7"/>
  <sheetViews>
    <sheetView showGridLines="0" zoomScaleNormal="100" workbookViewId="0">
      <selection activeCell="B6" sqref="B6"/>
    </sheetView>
  </sheetViews>
  <sheetFormatPr defaultColWidth="9.07421875" defaultRowHeight="17.149999999999999" x14ac:dyDescent="0.55000000000000004"/>
  <cols>
    <col min="1" max="1" width="2.69140625" style="25" customWidth="1"/>
    <col min="2" max="2" width="83.84375" style="25" customWidth="1"/>
    <col min="3" max="16384" width="9.07421875" style="25"/>
  </cols>
  <sheetData>
    <row r="2" spans="2:2" ht="18" x14ac:dyDescent="0.55000000000000004">
      <c r="B2" s="68"/>
    </row>
    <row r="3" spans="2:2" ht="45.9" x14ac:dyDescent="1.3">
      <c r="B3" s="69" t="s">
        <v>1252</v>
      </c>
    </row>
    <row r="4" spans="2:2" ht="45.9" x14ac:dyDescent="1.3">
      <c r="B4" s="75" t="s">
        <v>1095</v>
      </c>
    </row>
    <row r="5" spans="2:2" ht="23.15" x14ac:dyDescent="0.7">
      <c r="B5" s="76" t="s">
        <v>2113</v>
      </c>
    </row>
    <row r="6" spans="2:2" x14ac:dyDescent="0.55000000000000004">
      <c r="B6" s="67"/>
    </row>
    <row r="7" spans="2:2" x14ac:dyDescent="0.55000000000000004">
      <c r="B7" s="67"/>
    </row>
  </sheetData>
  <printOptions horizontalCentered="1" verticalCentered="1"/>
  <pageMargins left="0.59055118110236227" right="0.23622047244094491" top="1.1811023622047245" bottom="0.74803149606299213" header="0.31496062992125984" footer="0.31496062992125984"/>
  <pageSetup fitToHeight="0"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6E05C1-F71D-4E44-970A-76106DBB5F99}">
  <sheetPr>
    <pageSetUpPr fitToPage="1"/>
  </sheetPr>
  <dimension ref="B2:E9"/>
  <sheetViews>
    <sheetView showGridLines="0" zoomScale="115" zoomScaleNormal="115" workbookViewId="0">
      <pane ySplit="3" topLeftCell="A4" activePane="bottomLeft" state="frozen"/>
      <selection pane="bottomLeft" activeCell="A4" sqref="A4"/>
    </sheetView>
  </sheetViews>
  <sheetFormatPr defaultColWidth="9.07421875" defaultRowHeight="17.149999999999999" x14ac:dyDescent="0.55000000000000004"/>
  <cols>
    <col min="1" max="1" width="2.69140625" style="25" customWidth="1"/>
    <col min="2" max="2" width="7.07421875" style="25" customWidth="1"/>
    <col min="3" max="3" width="14.84375" style="25" customWidth="1"/>
    <col min="4" max="4" width="2.69140625" style="25" customWidth="1"/>
    <col min="5" max="5" width="16.53515625" style="25" customWidth="1"/>
    <col min="6" max="16384" width="9.07421875" style="25"/>
  </cols>
  <sheetData>
    <row r="2" spans="2:5" ht="18" x14ac:dyDescent="0.55000000000000004">
      <c r="B2" s="62" t="s">
        <v>666</v>
      </c>
    </row>
    <row r="3" spans="2:5" x14ac:dyDescent="0.55000000000000004">
      <c r="B3" s="25" t="s">
        <v>2</v>
      </c>
      <c r="E3" s="25" t="s">
        <v>88</v>
      </c>
    </row>
    <row r="4" spans="2:5" x14ac:dyDescent="0.55000000000000004">
      <c r="B4" s="28" t="s">
        <v>81</v>
      </c>
      <c r="C4" s="29" t="s">
        <v>4</v>
      </c>
      <c r="E4" s="33" t="s">
        <v>4</v>
      </c>
    </row>
    <row r="5" spans="2:5" x14ac:dyDescent="0.55000000000000004">
      <c r="B5" s="30" t="s">
        <v>82</v>
      </c>
      <c r="C5" s="26" t="s">
        <v>85</v>
      </c>
      <c r="E5" s="34" t="s">
        <v>6</v>
      </c>
    </row>
    <row r="6" spans="2:5" x14ac:dyDescent="0.55000000000000004">
      <c r="B6" s="30" t="s">
        <v>83</v>
      </c>
      <c r="C6" s="26" t="s">
        <v>86</v>
      </c>
      <c r="E6" s="34" t="s">
        <v>89</v>
      </c>
    </row>
    <row r="7" spans="2:5" x14ac:dyDescent="0.55000000000000004">
      <c r="B7" s="30" t="s">
        <v>84</v>
      </c>
      <c r="C7" s="26" t="s">
        <v>87</v>
      </c>
      <c r="E7" s="34" t="s">
        <v>32</v>
      </c>
    </row>
    <row r="8" spans="2:5" x14ac:dyDescent="0.55000000000000004">
      <c r="B8" s="89" t="s">
        <v>1594</v>
      </c>
      <c r="C8" s="90" t="s">
        <v>1595</v>
      </c>
      <c r="E8" s="91"/>
    </row>
    <row r="9" spans="2:5" x14ac:dyDescent="0.55000000000000004">
      <c r="B9" s="31"/>
      <c r="C9" s="27"/>
      <c r="E9" s="35"/>
    </row>
  </sheetData>
  <printOptions horizontalCentered="1"/>
  <pageMargins left="0.59055118110236227" right="0.23622047244094491" top="0.98425196850393704" bottom="0.74803149606299213" header="0.31496062992125984" footer="0.31496062992125984"/>
  <pageSetup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F1754F-3EC6-49DA-B8D3-21680B5AB19C}">
  <sheetPr>
    <pageSetUpPr fitToPage="1"/>
  </sheetPr>
  <dimension ref="B2:B88"/>
  <sheetViews>
    <sheetView showGridLines="0" topLeftCell="A91" zoomScale="130" zoomScaleNormal="130" workbookViewId="0"/>
  </sheetViews>
  <sheetFormatPr defaultColWidth="9.07421875" defaultRowHeight="17.149999999999999" x14ac:dyDescent="0.55000000000000004"/>
  <cols>
    <col min="1" max="1" width="2.69140625" style="25" customWidth="1"/>
    <col min="2" max="2" width="83.84375" style="25" customWidth="1"/>
    <col min="3" max="16384" width="9.07421875" style="25"/>
  </cols>
  <sheetData>
    <row r="2" spans="2:2" ht="18" x14ac:dyDescent="0.55000000000000004">
      <c r="B2" s="74" t="s">
        <v>1097</v>
      </c>
    </row>
    <row r="3" spans="2:2" ht="45.9" x14ac:dyDescent="1.3">
      <c r="B3" s="69"/>
    </row>
    <row r="4" spans="2:2" ht="45.9" x14ac:dyDescent="1.3">
      <c r="B4" s="70"/>
    </row>
    <row r="5" spans="2:2" x14ac:dyDescent="0.55000000000000004">
      <c r="B5" s="67"/>
    </row>
    <row r="6" spans="2:2" x14ac:dyDescent="0.55000000000000004">
      <c r="B6" s="67"/>
    </row>
    <row r="7" spans="2:2" x14ac:dyDescent="0.55000000000000004">
      <c r="B7" s="67"/>
    </row>
    <row r="18" spans="2:2" ht="51.45" x14ac:dyDescent="0.55000000000000004">
      <c r="B18" s="14" t="s">
        <v>1096</v>
      </c>
    </row>
    <row r="19" spans="2:2" x14ac:dyDescent="0.55000000000000004">
      <c r="B19" s="14"/>
    </row>
    <row r="20" spans="2:2" ht="34.299999999999997" x14ac:dyDescent="0.55000000000000004">
      <c r="B20" s="14" t="s">
        <v>1098</v>
      </c>
    </row>
    <row r="21" spans="2:2" x14ac:dyDescent="0.55000000000000004">
      <c r="B21" s="73"/>
    </row>
    <row r="22" spans="2:2" x14ac:dyDescent="0.55000000000000004">
      <c r="B22" s="73"/>
    </row>
    <row r="23" spans="2:2" ht="18" x14ac:dyDescent="0.55000000000000004">
      <c r="B23" s="72" t="s">
        <v>1099</v>
      </c>
    </row>
    <row r="24" spans="2:2" x14ac:dyDescent="0.55000000000000004">
      <c r="B24" s="73"/>
    </row>
    <row r="25" spans="2:2" x14ac:dyDescent="0.55000000000000004">
      <c r="B25" s="73"/>
    </row>
    <row r="26" spans="2:2" x14ac:dyDescent="0.55000000000000004">
      <c r="B26" s="73"/>
    </row>
    <row r="27" spans="2:2" x14ac:dyDescent="0.55000000000000004">
      <c r="B27" s="73"/>
    </row>
    <row r="28" spans="2:2" x14ac:dyDescent="0.55000000000000004">
      <c r="B28" s="73"/>
    </row>
    <row r="29" spans="2:2" x14ac:dyDescent="0.55000000000000004">
      <c r="B29" s="73"/>
    </row>
    <row r="30" spans="2:2" x14ac:dyDescent="0.55000000000000004">
      <c r="B30" s="73"/>
    </row>
    <row r="31" spans="2:2" x14ac:dyDescent="0.55000000000000004">
      <c r="B31" s="73"/>
    </row>
    <row r="32" spans="2:2" x14ac:dyDescent="0.55000000000000004">
      <c r="B32" s="73"/>
    </row>
    <row r="33" spans="2:2" x14ac:dyDescent="0.55000000000000004">
      <c r="B33" s="73"/>
    </row>
    <row r="34" spans="2:2" x14ac:dyDescent="0.55000000000000004">
      <c r="B34" s="73"/>
    </row>
    <row r="35" spans="2:2" x14ac:dyDescent="0.55000000000000004">
      <c r="B35" s="73"/>
    </row>
    <row r="36" spans="2:2" x14ac:dyDescent="0.55000000000000004">
      <c r="B36" s="73"/>
    </row>
    <row r="37" spans="2:2" x14ac:dyDescent="0.55000000000000004">
      <c r="B37" s="73"/>
    </row>
    <row r="38" spans="2:2" x14ac:dyDescent="0.55000000000000004">
      <c r="B38" s="73"/>
    </row>
    <row r="39" spans="2:2" x14ac:dyDescent="0.55000000000000004">
      <c r="B39" s="73"/>
    </row>
    <row r="40" spans="2:2" x14ac:dyDescent="0.55000000000000004">
      <c r="B40" s="73"/>
    </row>
    <row r="41" spans="2:2" ht="34.299999999999997" x14ac:dyDescent="0.55000000000000004">
      <c r="B41" s="14" t="s">
        <v>1100</v>
      </c>
    </row>
    <row r="42" spans="2:2" x14ac:dyDescent="0.55000000000000004">
      <c r="B42" s="73"/>
    </row>
    <row r="43" spans="2:2" ht="18" x14ac:dyDescent="0.55000000000000004">
      <c r="B43" s="72" t="s">
        <v>1101</v>
      </c>
    </row>
    <row r="44" spans="2:2" x14ac:dyDescent="0.55000000000000004">
      <c r="B44" s="14"/>
    </row>
    <row r="45" spans="2:2" x14ac:dyDescent="0.55000000000000004">
      <c r="B45" s="14"/>
    </row>
    <row r="46" spans="2:2" x14ac:dyDescent="0.55000000000000004">
      <c r="B46" s="14"/>
    </row>
    <row r="47" spans="2:2" x14ac:dyDescent="0.55000000000000004">
      <c r="B47" s="14"/>
    </row>
    <row r="48" spans="2:2" x14ac:dyDescent="0.55000000000000004">
      <c r="B48" s="14"/>
    </row>
    <row r="49" spans="2:2" x14ac:dyDescent="0.55000000000000004">
      <c r="B49" s="14"/>
    </row>
    <row r="50" spans="2:2" x14ac:dyDescent="0.55000000000000004">
      <c r="B50" s="14"/>
    </row>
    <row r="51" spans="2:2" x14ac:dyDescent="0.55000000000000004">
      <c r="B51" s="14"/>
    </row>
    <row r="52" spans="2:2" x14ac:dyDescent="0.55000000000000004">
      <c r="B52" s="14"/>
    </row>
    <row r="53" spans="2:2" x14ac:dyDescent="0.55000000000000004">
      <c r="B53" s="14"/>
    </row>
    <row r="54" spans="2:2" x14ac:dyDescent="0.55000000000000004">
      <c r="B54" s="14"/>
    </row>
    <row r="55" spans="2:2" x14ac:dyDescent="0.55000000000000004">
      <c r="B55" s="14"/>
    </row>
    <row r="56" spans="2:2" x14ac:dyDescent="0.55000000000000004">
      <c r="B56" s="14"/>
    </row>
    <row r="57" spans="2:2" x14ac:dyDescent="0.55000000000000004">
      <c r="B57" s="14"/>
    </row>
    <row r="58" spans="2:2" x14ac:dyDescent="0.55000000000000004">
      <c r="B58" s="14"/>
    </row>
    <row r="59" spans="2:2" x14ac:dyDescent="0.55000000000000004">
      <c r="B59" s="14"/>
    </row>
    <row r="60" spans="2:2" x14ac:dyDescent="0.55000000000000004">
      <c r="B60" s="14"/>
    </row>
    <row r="61" spans="2:2" x14ac:dyDescent="0.55000000000000004">
      <c r="B61" s="14"/>
    </row>
    <row r="62" spans="2:2" x14ac:dyDescent="0.55000000000000004">
      <c r="B62" s="14"/>
    </row>
    <row r="63" spans="2:2" x14ac:dyDescent="0.55000000000000004">
      <c r="B63" s="14"/>
    </row>
    <row r="64" spans="2:2" x14ac:dyDescent="0.55000000000000004">
      <c r="B64" s="14"/>
    </row>
    <row r="65" spans="2:2" x14ac:dyDescent="0.55000000000000004">
      <c r="B65" s="14"/>
    </row>
    <row r="66" spans="2:2" ht="34.299999999999997" x14ac:dyDescent="0.55000000000000004">
      <c r="B66" s="14" t="s">
        <v>1102</v>
      </c>
    </row>
    <row r="68" spans="2:2" x14ac:dyDescent="0.55000000000000004">
      <c r="B68" s="73"/>
    </row>
    <row r="69" spans="2:2" ht="18" x14ac:dyDescent="0.55000000000000004">
      <c r="B69" s="72" t="s">
        <v>1209</v>
      </c>
    </row>
    <row r="71" spans="2:2" ht="34.299999999999997" x14ac:dyDescent="0.55000000000000004">
      <c r="B71" s="14" t="s">
        <v>1211</v>
      </c>
    </row>
    <row r="85" spans="2:2" x14ac:dyDescent="0.55000000000000004">
      <c r="B85" s="25" t="s">
        <v>1212</v>
      </c>
    </row>
    <row r="88" spans="2:2" ht="85.75" x14ac:dyDescent="0.55000000000000004">
      <c r="B88" s="14" t="s">
        <v>1210</v>
      </c>
    </row>
  </sheetData>
  <printOptions horizontalCentered="1"/>
  <pageMargins left="0.59055118110236227" right="0.23622047244094491" top="1.1811023622047245" bottom="0.74803149606299213" header="0.31496062992125984" footer="0.31496062992125984"/>
  <pageSetup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3" manualBreakCount="3">
    <brk id="21" max="16383" man="1"/>
    <brk id="41" max="16383" man="1"/>
    <brk id="67" max="16383" man="1"/>
  </rowBreaks>
  <drawing r:id="rId2"/>
  <legacyDrawingHF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4256A3-CE27-43F2-B49F-133B38BF65E9}">
  <sheetPr>
    <pageSetUpPr fitToPage="1"/>
  </sheetPr>
  <dimension ref="B2:D24"/>
  <sheetViews>
    <sheetView showGridLines="0" zoomScale="115" zoomScaleNormal="115" workbookViewId="0">
      <pane ySplit="2" topLeftCell="A18" activePane="bottomLeft" state="frozen"/>
      <selection pane="bottomLeft" activeCell="E14" sqref="E14"/>
    </sheetView>
  </sheetViews>
  <sheetFormatPr defaultColWidth="9.07421875" defaultRowHeight="17.149999999999999" x14ac:dyDescent="0.55000000000000004"/>
  <cols>
    <col min="1" max="1" width="2.69140625" style="25" customWidth="1"/>
    <col min="2" max="2" width="21.3046875" style="25" customWidth="1"/>
    <col min="3" max="3" width="25.3046875" style="25" customWidth="1"/>
    <col min="4" max="4" width="62.53515625" style="25" customWidth="1"/>
    <col min="5" max="16384" width="9.07421875" style="25"/>
  </cols>
  <sheetData>
    <row r="2" spans="2:4" ht="18" x14ac:dyDescent="0.55000000000000004">
      <c r="B2" s="62" t="s">
        <v>1316</v>
      </c>
    </row>
    <row r="3" spans="2:4" x14ac:dyDescent="0.55000000000000004">
      <c r="B3" s="49" t="s">
        <v>1313</v>
      </c>
      <c r="C3" s="156" t="s">
        <v>4</v>
      </c>
      <c r="D3" s="157"/>
    </row>
    <row r="4" spans="2:4" x14ac:dyDescent="0.55000000000000004">
      <c r="B4" s="50" t="s">
        <v>1311</v>
      </c>
      <c r="C4" s="152" t="s">
        <v>1317</v>
      </c>
      <c r="D4" s="153"/>
    </row>
    <row r="5" spans="2:4" x14ac:dyDescent="0.55000000000000004">
      <c r="B5" s="50" t="s">
        <v>1312</v>
      </c>
      <c r="C5" s="152" t="s">
        <v>1318</v>
      </c>
      <c r="D5" s="153"/>
    </row>
    <row r="6" spans="2:4" x14ac:dyDescent="0.55000000000000004">
      <c r="B6" s="50" t="s">
        <v>214</v>
      </c>
      <c r="C6" s="152" t="s">
        <v>1315</v>
      </c>
      <c r="D6" s="153"/>
    </row>
    <row r="7" spans="2:4" x14ac:dyDescent="0.55000000000000004">
      <c r="B7" s="50" t="s">
        <v>1314</v>
      </c>
      <c r="C7" s="152" t="s">
        <v>1315</v>
      </c>
      <c r="D7" s="153"/>
    </row>
    <row r="8" spans="2:4" ht="91.2" customHeight="1" x14ac:dyDescent="0.55000000000000004">
      <c r="B8" s="50" t="s">
        <v>1258</v>
      </c>
      <c r="C8" s="152" t="s">
        <v>1352</v>
      </c>
      <c r="D8" s="153"/>
    </row>
    <row r="9" spans="2:4" x14ac:dyDescent="0.55000000000000004">
      <c r="B9" s="52"/>
      <c r="C9" s="154"/>
      <c r="D9" s="155"/>
    </row>
    <row r="11" spans="2:4" ht="17.25" customHeight="1" x14ac:dyDescent="0.55000000000000004">
      <c r="B11" s="150" t="s">
        <v>1353</v>
      </c>
      <c r="C11" s="150"/>
      <c r="D11" s="150"/>
    </row>
    <row r="12" spans="2:4" ht="17.25" customHeight="1" x14ac:dyDescent="0.55000000000000004">
      <c r="B12" s="151"/>
      <c r="C12" s="151"/>
      <c r="D12" s="151"/>
    </row>
    <row r="13" spans="2:4" x14ac:dyDescent="0.55000000000000004">
      <c r="B13" s="11" t="s">
        <v>1319</v>
      </c>
      <c r="C13" s="12" t="s">
        <v>1320</v>
      </c>
      <c r="D13" s="13" t="s">
        <v>1321</v>
      </c>
    </row>
    <row r="14" spans="2:4" ht="120" x14ac:dyDescent="0.55000000000000004">
      <c r="B14" s="15" t="s">
        <v>1344</v>
      </c>
      <c r="C14" s="16" t="s">
        <v>1322</v>
      </c>
      <c r="D14" s="17" t="s">
        <v>1346</v>
      </c>
    </row>
    <row r="15" spans="2:4" ht="409.6" x14ac:dyDescent="0.55000000000000004">
      <c r="B15" s="15" t="s">
        <v>1323</v>
      </c>
      <c r="C15" s="16" t="s">
        <v>1324</v>
      </c>
      <c r="D15" s="17" t="s">
        <v>1347</v>
      </c>
    </row>
    <row r="16" spans="2:4" ht="308.60000000000002" x14ac:dyDescent="0.55000000000000004">
      <c r="B16" s="15" t="s">
        <v>1325</v>
      </c>
      <c r="C16" s="16" t="s">
        <v>1348</v>
      </c>
      <c r="D16" s="17" t="s">
        <v>1326</v>
      </c>
    </row>
    <row r="17" spans="2:4" ht="68.599999999999994" x14ac:dyDescent="0.55000000000000004">
      <c r="B17" s="15" t="s">
        <v>1327</v>
      </c>
      <c r="C17" s="16" t="s">
        <v>1328</v>
      </c>
      <c r="D17" s="17" t="s">
        <v>1329</v>
      </c>
    </row>
    <row r="18" spans="2:4" ht="102.9" x14ac:dyDescent="0.55000000000000004">
      <c r="B18" s="15" t="s">
        <v>1330</v>
      </c>
      <c r="C18" s="16" t="s">
        <v>1345</v>
      </c>
      <c r="D18" s="17" t="s">
        <v>1349</v>
      </c>
    </row>
    <row r="19" spans="2:4" ht="188.6" x14ac:dyDescent="0.55000000000000004">
      <c r="B19" s="15" t="s">
        <v>1331</v>
      </c>
      <c r="C19" s="16" t="s">
        <v>1350</v>
      </c>
      <c r="D19" s="17" t="s">
        <v>1332</v>
      </c>
    </row>
    <row r="20" spans="2:4" ht="34.299999999999997" x14ac:dyDescent="0.55000000000000004">
      <c r="B20" s="15" t="s">
        <v>1333</v>
      </c>
      <c r="C20" s="16" t="s">
        <v>1334</v>
      </c>
      <c r="D20" s="17" t="s">
        <v>1335</v>
      </c>
    </row>
    <row r="21" spans="2:4" ht="34.299999999999997" x14ac:dyDescent="0.55000000000000004">
      <c r="B21" s="15" t="s">
        <v>1336</v>
      </c>
      <c r="C21" s="16" t="s">
        <v>1337</v>
      </c>
      <c r="D21" s="17" t="s">
        <v>1338</v>
      </c>
    </row>
    <row r="22" spans="2:4" ht="34.299999999999997" x14ac:dyDescent="0.55000000000000004">
      <c r="B22" s="15" t="s">
        <v>1339</v>
      </c>
      <c r="C22" s="16" t="s">
        <v>1340</v>
      </c>
      <c r="D22" s="17" t="s">
        <v>1341</v>
      </c>
    </row>
    <row r="23" spans="2:4" ht="51.45" x14ac:dyDescent="0.55000000000000004">
      <c r="B23" s="15" t="s">
        <v>1342</v>
      </c>
      <c r="C23" s="16" t="s">
        <v>1343</v>
      </c>
      <c r="D23" s="17" t="s">
        <v>1351</v>
      </c>
    </row>
    <row r="24" spans="2:4" x14ac:dyDescent="0.55000000000000004">
      <c r="B24" s="20"/>
      <c r="C24" s="21"/>
      <c r="D24" s="22"/>
    </row>
  </sheetData>
  <mergeCells count="8">
    <mergeCell ref="B11:D12"/>
    <mergeCell ref="C8:D8"/>
    <mergeCell ref="C9:D9"/>
    <mergeCell ref="C3:D3"/>
    <mergeCell ref="C4:D4"/>
    <mergeCell ref="C5:D5"/>
    <mergeCell ref="C6:D6"/>
    <mergeCell ref="C7:D7"/>
  </mergeCells>
  <printOptions horizontalCentered="1"/>
  <pageMargins left="0.59055118110236227" right="0.23622047244094491" top="0.98425196850393704" bottom="0.74803149606299213" header="0.31496062992125984" footer="0.31496062992125984"/>
  <pageSetup scale="89"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1" manualBreakCount="1">
    <brk id="9" max="16383" man="1"/>
  </rowBreaks>
  <legacyDrawingHF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463CAE-8024-4188-94AA-0BE27ACAE967}">
  <sheetPr>
    <pageSetUpPr fitToPage="1"/>
  </sheetPr>
  <dimension ref="B2:B18"/>
  <sheetViews>
    <sheetView showGridLines="0" zoomScale="115" zoomScaleNormal="115" workbookViewId="0"/>
  </sheetViews>
  <sheetFormatPr defaultColWidth="9.07421875" defaultRowHeight="17.149999999999999" x14ac:dyDescent="0.4"/>
  <cols>
    <col min="1" max="1" width="2.69140625" style="1" customWidth="1"/>
    <col min="2" max="2" width="115.69140625" style="1" customWidth="1"/>
    <col min="3" max="16384" width="9.07421875" style="1"/>
  </cols>
  <sheetData>
    <row r="2" spans="2:2" ht="18" x14ac:dyDescent="0.4">
      <c r="B2" s="61" t="s">
        <v>1128</v>
      </c>
    </row>
    <row r="3" spans="2:2" ht="18" x14ac:dyDescent="0.4">
      <c r="B3" s="61"/>
    </row>
    <row r="4" spans="2:2" ht="111" customHeight="1" x14ac:dyDescent="0.4">
      <c r="B4" s="80" t="s">
        <v>1144</v>
      </c>
    </row>
    <row r="5" spans="2:2" ht="18" x14ac:dyDescent="0.4">
      <c r="B5" s="81"/>
    </row>
    <row r="6" spans="2:2" ht="18" x14ac:dyDescent="0.4">
      <c r="B6" s="81" t="s">
        <v>1506</v>
      </c>
    </row>
    <row r="7" spans="2:2" ht="18" x14ac:dyDescent="0.4">
      <c r="B7" s="81"/>
    </row>
    <row r="8" spans="2:2" ht="43.5" customHeight="1" x14ac:dyDescent="0.4">
      <c r="B8" s="79" t="s">
        <v>1509</v>
      </c>
    </row>
    <row r="9" spans="2:2" ht="43.5" customHeight="1" x14ac:dyDescent="0.4">
      <c r="B9" s="79" t="s">
        <v>1130</v>
      </c>
    </row>
    <row r="10" spans="2:2" ht="43.5" customHeight="1" x14ac:dyDescent="0.4">
      <c r="B10" s="79" t="s">
        <v>1507</v>
      </c>
    </row>
    <row r="11" spans="2:2" ht="36" x14ac:dyDescent="0.4">
      <c r="B11" s="79" t="s">
        <v>1505</v>
      </c>
    </row>
    <row r="12" spans="2:2" ht="18" x14ac:dyDescent="0.4">
      <c r="B12" s="79"/>
    </row>
    <row r="13" spans="2:2" ht="36" x14ac:dyDescent="0.4">
      <c r="B13" s="79" t="s">
        <v>1508</v>
      </c>
    </row>
    <row r="14" spans="2:2" ht="18" x14ac:dyDescent="0.4">
      <c r="B14" s="79"/>
    </row>
    <row r="15" spans="2:2" ht="18" x14ac:dyDescent="0.4">
      <c r="B15" s="79"/>
    </row>
    <row r="16" spans="2:2" ht="18" x14ac:dyDescent="0.4">
      <c r="B16" s="79"/>
    </row>
    <row r="17" spans="2:2" ht="18" x14ac:dyDescent="0.4">
      <c r="B17" s="79"/>
    </row>
    <row r="18" spans="2:2" ht="18" x14ac:dyDescent="0.4">
      <c r="B18" s="79"/>
    </row>
  </sheetData>
  <printOptions horizontalCentered="1"/>
  <pageMargins left="0.59055118110236227" right="0.23622047244094491" top="0.98425196850393704" bottom="0.74803149606299213" header="0.31496062992125984" footer="0.31496062992125984"/>
  <pageSetup scale="84" fitToHeight="3"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E1899E-3B25-4CCA-A8B3-7DC583E00A37}">
  <sheetPr>
    <pageSetUpPr fitToPage="1"/>
  </sheetPr>
  <dimension ref="B2:C17"/>
  <sheetViews>
    <sheetView showGridLines="0" zoomScale="115" zoomScaleNormal="115" workbookViewId="0">
      <pane xSplit="3" ySplit="7" topLeftCell="D8" activePane="bottomRight" state="frozen"/>
      <selection pane="topRight" activeCell="D1" sqref="D1"/>
      <selection pane="bottomLeft" activeCell="A4" sqref="A4"/>
      <selection pane="bottomRight" activeCell="C16" sqref="C16"/>
    </sheetView>
  </sheetViews>
  <sheetFormatPr defaultColWidth="9.07421875" defaultRowHeight="17.149999999999999" x14ac:dyDescent="0.4"/>
  <cols>
    <col min="1" max="1" width="2.69140625" style="1" customWidth="1"/>
    <col min="2" max="2" width="44.84375" style="1" customWidth="1"/>
    <col min="3" max="3" width="69.07421875" style="1" customWidth="1"/>
    <col min="4" max="16384" width="9.07421875" style="1"/>
  </cols>
  <sheetData>
    <row r="2" spans="2:3" ht="18" x14ac:dyDescent="0.4">
      <c r="B2" s="61" t="s">
        <v>1510</v>
      </c>
      <c r="C2" s="61"/>
    </row>
    <row r="3" spans="2:3" ht="18" x14ac:dyDescent="0.4">
      <c r="B3" s="61"/>
      <c r="C3" s="61"/>
    </row>
    <row r="4" spans="2:3" ht="17.25" customHeight="1" x14ac:dyDescent="0.4">
      <c r="B4" s="101" t="s">
        <v>1105</v>
      </c>
      <c r="C4" s="101"/>
    </row>
    <row r="5" spans="2:3" ht="25.5" customHeight="1" x14ac:dyDescent="0.4">
      <c r="B5" s="101"/>
      <c r="C5" s="101"/>
    </row>
    <row r="6" spans="2:3" ht="17.25" customHeight="1" x14ac:dyDescent="0.4">
      <c r="B6" s="79"/>
      <c r="C6" s="79"/>
    </row>
    <row r="7" spans="2:3" x14ac:dyDescent="0.4">
      <c r="B7" s="8" t="s">
        <v>1103</v>
      </c>
      <c r="C7" s="77" t="s">
        <v>1106</v>
      </c>
    </row>
    <row r="8" spans="2:3" ht="51.45" x14ac:dyDescent="0.4">
      <c r="B8" s="18" t="s">
        <v>1104</v>
      </c>
      <c r="C8" s="78" t="s">
        <v>1421</v>
      </c>
    </row>
    <row r="9" spans="2:3" ht="126.75" customHeight="1" x14ac:dyDescent="0.4">
      <c r="B9" s="18" t="s">
        <v>1129</v>
      </c>
      <c r="C9" s="78" t="s">
        <v>1420</v>
      </c>
    </row>
    <row r="10" spans="2:3" ht="154.30000000000001" x14ac:dyDescent="0.4">
      <c r="B10" s="18" t="s">
        <v>1107</v>
      </c>
      <c r="C10" s="78" t="s">
        <v>1133</v>
      </c>
    </row>
    <row r="11" spans="2:3" ht="120.75" customHeight="1" x14ac:dyDescent="0.4">
      <c r="B11" s="18" t="s">
        <v>1108</v>
      </c>
      <c r="C11" s="78" t="s">
        <v>1135</v>
      </c>
    </row>
    <row r="12" spans="2:3" ht="137.15" x14ac:dyDescent="0.4">
      <c r="B12" s="18" t="s">
        <v>1109</v>
      </c>
      <c r="C12" s="78" t="s">
        <v>1134</v>
      </c>
    </row>
    <row r="13" spans="2:3" ht="123" customHeight="1" x14ac:dyDescent="0.4">
      <c r="B13" s="18" t="s">
        <v>1110</v>
      </c>
      <c r="C13" s="78" t="s">
        <v>1132</v>
      </c>
    </row>
    <row r="14" spans="2:3" ht="39" customHeight="1" x14ac:dyDescent="0.4">
      <c r="B14" s="18" t="s">
        <v>1354</v>
      </c>
      <c r="C14" s="78" t="s">
        <v>1355</v>
      </c>
    </row>
    <row r="15" spans="2:3" ht="85.75" x14ac:dyDescent="0.4">
      <c r="B15" s="18" t="s">
        <v>1582</v>
      </c>
      <c r="C15" s="78" t="s">
        <v>1583</v>
      </c>
    </row>
    <row r="16" spans="2:3" ht="53.25" customHeight="1" x14ac:dyDescent="0.4">
      <c r="B16" s="18" t="s">
        <v>1585</v>
      </c>
      <c r="C16" s="78" t="s">
        <v>1584</v>
      </c>
    </row>
    <row r="17" spans="2:3" x14ac:dyDescent="0.4">
      <c r="B17" s="20"/>
      <c r="C17" s="71"/>
    </row>
  </sheetData>
  <mergeCells count="1">
    <mergeCell ref="B4:C5"/>
  </mergeCells>
  <printOptions horizontalCentered="1"/>
  <pageMargins left="0.59055118110236227" right="0.23622047244094491" top="0.98425196850393704" bottom="0.74803149606299213" header="0.31496062992125984" footer="0.31496062992125984"/>
  <pageSetup scale="85" fitToHeight="3"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6AD379-C73E-43DA-9B17-A5848A762444}">
  <sheetPr>
    <pageSetUpPr fitToPage="1"/>
  </sheetPr>
  <dimension ref="B2:G323"/>
  <sheetViews>
    <sheetView showGridLines="0" zoomScale="115" zoomScaleNormal="115" workbookViewId="0">
      <pane ySplit="2" topLeftCell="A306" activePane="bottomLeft" state="frozen"/>
      <selection pane="bottomLeft" activeCell="C322" sqref="C322"/>
    </sheetView>
  </sheetViews>
  <sheetFormatPr defaultColWidth="9.07421875" defaultRowHeight="17.149999999999999" x14ac:dyDescent="0.4"/>
  <cols>
    <col min="1" max="1" width="2.69140625" style="14" customWidth="1"/>
    <col min="2" max="2" width="30.4609375" style="14" customWidth="1"/>
    <col min="3" max="3" width="65.69140625" style="14" customWidth="1"/>
    <col min="4" max="4" width="2.69140625" style="14" customWidth="1"/>
    <col min="5" max="5" width="19.07421875" style="14" customWidth="1"/>
    <col min="6" max="6" width="9.07421875" style="14"/>
    <col min="7" max="7" width="7.69140625" style="14" customWidth="1"/>
    <col min="8" max="8" width="54.4609375" style="14" customWidth="1"/>
    <col min="9" max="16384" width="9.07421875" style="14"/>
  </cols>
  <sheetData>
    <row r="2" spans="2:3" ht="18" x14ac:dyDescent="0.4">
      <c r="B2" s="60" t="s">
        <v>1682</v>
      </c>
      <c r="C2" s="60"/>
    </row>
    <row r="3" spans="2:3" ht="18" x14ac:dyDescent="0.4">
      <c r="B3" s="98" t="s">
        <v>1673</v>
      </c>
      <c r="C3" s="99" t="s">
        <v>1675</v>
      </c>
    </row>
    <row r="4" spans="2:3" ht="92.25" customHeight="1" x14ac:dyDescent="0.4">
      <c r="B4" s="94" t="s">
        <v>1674</v>
      </c>
      <c r="C4" s="95" t="s">
        <v>1678</v>
      </c>
    </row>
    <row r="5" spans="2:3" ht="56.25" customHeight="1" x14ac:dyDescent="0.4">
      <c r="B5" s="94" t="s">
        <v>1676</v>
      </c>
      <c r="C5" s="95" t="s">
        <v>1679</v>
      </c>
    </row>
    <row r="6" spans="2:3" ht="60.75" customHeight="1" x14ac:dyDescent="0.4">
      <c r="B6" s="96" t="s">
        <v>1677</v>
      </c>
      <c r="C6" s="97" t="s">
        <v>1680</v>
      </c>
    </row>
    <row r="7" spans="2:3" ht="18" x14ac:dyDescent="0.4">
      <c r="B7" s="60"/>
      <c r="C7" s="79"/>
    </row>
    <row r="8" spans="2:3" ht="18" x14ac:dyDescent="0.4">
      <c r="B8" s="60" t="s">
        <v>1681</v>
      </c>
      <c r="C8" s="79"/>
    </row>
    <row r="9" spans="2:3" x14ac:dyDescent="0.4">
      <c r="B9" s="47" t="s">
        <v>48</v>
      </c>
      <c r="C9" s="39" t="s">
        <v>1598</v>
      </c>
    </row>
    <row r="10" spans="2:3" ht="34.299999999999997" x14ac:dyDescent="0.4">
      <c r="B10" s="48" t="s">
        <v>222</v>
      </c>
      <c r="C10" s="17" t="s">
        <v>1600</v>
      </c>
    </row>
    <row r="11" spans="2:3" ht="85.75" x14ac:dyDescent="0.4">
      <c r="B11" s="87" t="s">
        <v>1602</v>
      </c>
      <c r="C11" s="86" t="s">
        <v>1605</v>
      </c>
    </row>
    <row r="12" spans="2:3" x14ac:dyDescent="0.4">
      <c r="B12" s="87" t="s">
        <v>1525</v>
      </c>
      <c r="C12" s="86" t="s">
        <v>1601</v>
      </c>
    </row>
    <row r="13" spans="2:3" x14ac:dyDescent="0.4">
      <c r="B13" s="87" t="s">
        <v>1614</v>
      </c>
      <c r="C13" s="86" t="s">
        <v>1532</v>
      </c>
    </row>
    <row r="14" spans="2:3" ht="51.45" x14ac:dyDescent="0.4">
      <c r="B14" s="36" t="s">
        <v>1604</v>
      </c>
      <c r="C14" s="40" t="s">
        <v>1603</v>
      </c>
    </row>
    <row r="15" spans="2:3" ht="29.15" x14ac:dyDescent="0.4">
      <c r="B15" s="36" t="s">
        <v>1517</v>
      </c>
      <c r="C15" s="83" t="s">
        <v>1606</v>
      </c>
    </row>
    <row r="16" spans="2:3" x14ac:dyDescent="0.4">
      <c r="B16" s="36" t="s">
        <v>383</v>
      </c>
      <c r="C16" s="40" t="s">
        <v>1609</v>
      </c>
    </row>
    <row r="17" spans="2:3" x14ac:dyDescent="0.4">
      <c r="B17" s="18" t="s">
        <v>1534</v>
      </c>
      <c r="C17" s="83"/>
    </row>
    <row r="18" spans="2:3" x14ac:dyDescent="0.4">
      <c r="B18" s="102" t="e" vm="1">
        <f>_xlfn.IMAGE("https://raw.githubusercontent.com/rcfdtools/R.AmazonChingaza/main/.graph/IDEAM_CO.png")</f>
        <v>#VALUE!</v>
      </c>
      <c r="C18" s="103"/>
    </row>
    <row r="19" spans="2:3" x14ac:dyDescent="0.4">
      <c r="B19" s="104"/>
      <c r="C19" s="105"/>
    </row>
    <row r="20" spans="2:3" x14ac:dyDescent="0.4">
      <c r="B20" s="104"/>
      <c r="C20" s="105"/>
    </row>
    <row r="21" spans="2:3" x14ac:dyDescent="0.4">
      <c r="B21" s="104"/>
      <c r="C21" s="105"/>
    </row>
    <row r="22" spans="2:3" x14ac:dyDescent="0.4">
      <c r="B22" s="104"/>
      <c r="C22" s="105"/>
    </row>
    <row r="23" spans="2:3" x14ac:dyDescent="0.4">
      <c r="B23" s="104"/>
      <c r="C23" s="105"/>
    </row>
    <row r="24" spans="2:3" x14ac:dyDescent="0.4">
      <c r="B24" s="104"/>
      <c r="C24" s="105"/>
    </row>
    <row r="25" spans="2:3" x14ac:dyDescent="0.4">
      <c r="B25" s="104"/>
      <c r="C25" s="105"/>
    </row>
    <row r="26" spans="2:3" x14ac:dyDescent="0.4">
      <c r="B26" s="104"/>
      <c r="C26" s="105"/>
    </row>
    <row r="27" spans="2:3" x14ac:dyDescent="0.4">
      <c r="B27" s="104"/>
      <c r="C27" s="105"/>
    </row>
    <row r="28" spans="2:3" x14ac:dyDescent="0.4">
      <c r="B28" s="104"/>
      <c r="C28" s="105"/>
    </row>
    <row r="29" spans="2:3" x14ac:dyDescent="0.4">
      <c r="B29" s="104"/>
      <c r="C29" s="105"/>
    </row>
    <row r="30" spans="2:3" x14ac:dyDescent="0.4">
      <c r="B30" s="104"/>
      <c r="C30" s="105"/>
    </row>
    <row r="31" spans="2:3" x14ac:dyDescent="0.4">
      <c r="B31" s="104"/>
      <c r="C31" s="105"/>
    </row>
    <row r="32" spans="2:3" x14ac:dyDescent="0.4">
      <c r="B32" s="106"/>
      <c r="C32" s="107"/>
    </row>
    <row r="34" spans="2:3" x14ac:dyDescent="0.4">
      <c r="B34" s="47" t="s">
        <v>48</v>
      </c>
      <c r="C34" s="39" t="s">
        <v>1607</v>
      </c>
    </row>
    <row r="35" spans="2:3" ht="34.299999999999997" x14ac:dyDescent="0.4">
      <c r="B35" s="48" t="s">
        <v>222</v>
      </c>
      <c r="C35" s="17" t="s">
        <v>1608</v>
      </c>
    </row>
    <row r="36" spans="2:3" ht="85.75" x14ac:dyDescent="0.4">
      <c r="B36" s="87" t="s">
        <v>1602</v>
      </c>
      <c r="C36" s="86" t="s">
        <v>1613</v>
      </c>
    </row>
    <row r="37" spans="2:3" x14ac:dyDescent="0.4">
      <c r="B37" s="87" t="s">
        <v>1525</v>
      </c>
      <c r="C37" s="86" t="s">
        <v>1618</v>
      </c>
    </row>
    <row r="38" spans="2:3" x14ac:dyDescent="0.4">
      <c r="B38" s="87" t="s">
        <v>1614</v>
      </c>
      <c r="C38" s="86" t="s">
        <v>1532</v>
      </c>
    </row>
    <row r="39" spans="2:3" ht="51.45" x14ac:dyDescent="0.4">
      <c r="B39" s="36" t="s">
        <v>1604</v>
      </c>
      <c r="C39" s="40" t="s">
        <v>1610</v>
      </c>
    </row>
    <row r="40" spans="2:3" ht="29.15" x14ac:dyDescent="0.4">
      <c r="B40" s="36" t="s">
        <v>1517</v>
      </c>
      <c r="C40" s="83" t="s">
        <v>1611</v>
      </c>
    </row>
    <row r="41" spans="2:3" ht="34.299999999999997" x14ac:dyDescent="0.4">
      <c r="B41" s="36" t="s">
        <v>383</v>
      </c>
      <c r="C41" s="40" t="s">
        <v>1612</v>
      </c>
    </row>
    <row r="42" spans="2:3" x14ac:dyDescent="0.4">
      <c r="B42" s="18" t="s">
        <v>1534</v>
      </c>
      <c r="C42" s="83"/>
    </row>
    <row r="43" spans="2:3" x14ac:dyDescent="0.4">
      <c r="B43" s="102" t="e" vm="2">
        <f>_xlfn.IMAGE("https://raw.githubusercontent.com/rcfdtools/R.AmazonChingaza/main/.graph/ANA_BR.png")</f>
        <v>#VALUE!</v>
      </c>
      <c r="C43" s="103"/>
    </row>
    <row r="44" spans="2:3" x14ac:dyDescent="0.4">
      <c r="B44" s="104"/>
      <c r="C44" s="105"/>
    </row>
    <row r="45" spans="2:3" x14ac:dyDescent="0.4">
      <c r="B45" s="104"/>
      <c r="C45" s="105"/>
    </row>
    <row r="46" spans="2:3" x14ac:dyDescent="0.4">
      <c r="B46" s="104"/>
      <c r="C46" s="105"/>
    </row>
    <row r="47" spans="2:3" x14ac:dyDescent="0.4">
      <c r="B47" s="104"/>
      <c r="C47" s="105"/>
    </row>
    <row r="48" spans="2:3" x14ac:dyDescent="0.4">
      <c r="B48" s="104"/>
      <c r="C48" s="105"/>
    </row>
    <row r="49" spans="2:3" x14ac:dyDescent="0.4">
      <c r="B49" s="104"/>
      <c r="C49" s="105"/>
    </row>
    <row r="50" spans="2:3" x14ac:dyDescent="0.4">
      <c r="B50" s="104"/>
      <c r="C50" s="105"/>
    </row>
    <row r="51" spans="2:3" x14ac:dyDescent="0.4">
      <c r="B51" s="104"/>
      <c r="C51" s="105"/>
    </row>
    <row r="52" spans="2:3" x14ac:dyDescent="0.4">
      <c r="B52" s="104"/>
      <c r="C52" s="105"/>
    </row>
    <row r="53" spans="2:3" x14ac:dyDescent="0.4">
      <c r="B53" s="104"/>
      <c r="C53" s="105"/>
    </row>
    <row r="54" spans="2:3" x14ac:dyDescent="0.4">
      <c r="B54" s="104"/>
      <c r="C54" s="105"/>
    </row>
    <row r="55" spans="2:3" x14ac:dyDescent="0.4">
      <c r="B55" s="104"/>
      <c r="C55" s="105"/>
    </row>
    <row r="56" spans="2:3" x14ac:dyDescent="0.4">
      <c r="B56" s="104"/>
      <c r="C56" s="105"/>
    </row>
    <row r="57" spans="2:3" x14ac:dyDescent="0.4">
      <c r="B57" s="106"/>
      <c r="C57" s="107"/>
    </row>
    <row r="59" spans="2:3" x14ac:dyDescent="0.4">
      <c r="B59" s="47" t="s">
        <v>48</v>
      </c>
      <c r="C59" s="39" t="s">
        <v>1615</v>
      </c>
    </row>
    <row r="60" spans="2:3" ht="51.45" x14ac:dyDescent="0.4">
      <c r="B60" s="48" t="s">
        <v>222</v>
      </c>
      <c r="C60" s="17" t="s">
        <v>1616</v>
      </c>
    </row>
    <row r="61" spans="2:3" ht="137.15" x14ac:dyDescent="0.4">
      <c r="B61" s="87" t="s">
        <v>1602</v>
      </c>
      <c r="C61" s="86" t="s">
        <v>1617</v>
      </c>
    </row>
    <row r="62" spans="2:3" x14ac:dyDescent="0.4">
      <c r="B62" s="87" t="s">
        <v>1525</v>
      </c>
      <c r="C62" s="86" t="s">
        <v>1619</v>
      </c>
    </row>
    <row r="63" spans="2:3" x14ac:dyDescent="0.4">
      <c r="B63" s="87" t="s">
        <v>1614</v>
      </c>
      <c r="C63" s="86" t="s">
        <v>1532</v>
      </c>
    </row>
    <row r="64" spans="2:3" ht="51.45" x14ac:dyDescent="0.4">
      <c r="B64" s="36" t="s">
        <v>1604</v>
      </c>
      <c r="C64" s="40" t="s">
        <v>1620</v>
      </c>
    </row>
    <row r="65" spans="2:3" ht="29.15" x14ac:dyDescent="0.4">
      <c r="B65" s="36" t="s">
        <v>1517</v>
      </c>
      <c r="C65" s="83" t="s">
        <v>1621</v>
      </c>
    </row>
    <row r="66" spans="2:3" ht="34.299999999999997" x14ac:dyDescent="0.4">
      <c r="B66" s="36" t="s">
        <v>383</v>
      </c>
      <c r="C66" s="40" t="s">
        <v>1612</v>
      </c>
    </row>
    <row r="67" spans="2:3" x14ac:dyDescent="0.4">
      <c r="B67" s="18" t="s">
        <v>1534</v>
      </c>
      <c r="C67" s="83"/>
    </row>
    <row r="68" spans="2:3" x14ac:dyDescent="0.4">
      <c r="B68" s="102" t="e" vm="3">
        <f>_xlfn.IMAGE("https://raw.githubusercontent.com/rcfdtools/R.AmazonChingaza/main/.graph/CAMELS_BR.png")</f>
        <v>#VALUE!</v>
      </c>
      <c r="C68" s="103"/>
    </row>
    <row r="69" spans="2:3" x14ac:dyDescent="0.4">
      <c r="B69" s="104"/>
      <c r="C69" s="105"/>
    </row>
    <row r="70" spans="2:3" x14ac:dyDescent="0.4">
      <c r="B70" s="104"/>
      <c r="C70" s="105"/>
    </row>
    <row r="71" spans="2:3" x14ac:dyDescent="0.4">
      <c r="B71" s="104"/>
      <c r="C71" s="105"/>
    </row>
    <row r="72" spans="2:3" x14ac:dyDescent="0.4">
      <c r="B72" s="104"/>
      <c r="C72" s="105"/>
    </row>
    <row r="73" spans="2:3" x14ac:dyDescent="0.4">
      <c r="B73" s="104"/>
      <c r="C73" s="105"/>
    </row>
    <row r="74" spans="2:3" x14ac:dyDescent="0.4">
      <c r="B74" s="104"/>
      <c r="C74" s="105"/>
    </row>
    <row r="75" spans="2:3" x14ac:dyDescent="0.4">
      <c r="B75" s="104"/>
      <c r="C75" s="105"/>
    </row>
    <row r="76" spans="2:3" x14ac:dyDescent="0.4">
      <c r="B76" s="104"/>
      <c r="C76" s="105"/>
    </row>
    <row r="77" spans="2:3" x14ac:dyDescent="0.4">
      <c r="B77" s="104"/>
      <c r="C77" s="105"/>
    </row>
    <row r="78" spans="2:3" x14ac:dyDescent="0.4">
      <c r="B78" s="104"/>
      <c r="C78" s="105"/>
    </row>
    <row r="79" spans="2:3" x14ac:dyDescent="0.4">
      <c r="B79" s="104"/>
      <c r="C79" s="105"/>
    </row>
    <row r="80" spans="2:3" x14ac:dyDescent="0.4">
      <c r="B80" s="104"/>
      <c r="C80" s="105"/>
    </row>
    <row r="81" spans="2:3" x14ac:dyDescent="0.4">
      <c r="B81" s="104"/>
      <c r="C81" s="105"/>
    </row>
    <row r="82" spans="2:3" x14ac:dyDescent="0.4">
      <c r="B82" s="106"/>
      <c r="C82" s="107"/>
    </row>
    <row r="84" spans="2:3" x14ac:dyDescent="0.4">
      <c r="B84" s="47" t="s">
        <v>48</v>
      </c>
      <c r="C84" s="39" t="s">
        <v>1622</v>
      </c>
    </row>
    <row r="85" spans="2:3" ht="51.45" x14ac:dyDescent="0.4">
      <c r="B85" s="48" t="s">
        <v>222</v>
      </c>
      <c r="C85" s="17" t="s">
        <v>1616</v>
      </c>
    </row>
    <row r="86" spans="2:3" ht="154.30000000000001" x14ac:dyDescent="0.4">
      <c r="B86" s="87" t="s">
        <v>1602</v>
      </c>
      <c r="C86" s="86" t="s">
        <v>1623</v>
      </c>
    </row>
    <row r="87" spans="2:3" x14ac:dyDescent="0.4">
      <c r="B87" s="87" t="s">
        <v>1525</v>
      </c>
      <c r="C87" s="86" t="s">
        <v>1619</v>
      </c>
    </row>
    <row r="88" spans="2:3" x14ac:dyDescent="0.4">
      <c r="B88" s="87" t="s">
        <v>1614</v>
      </c>
      <c r="C88" s="86" t="s">
        <v>1624</v>
      </c>
    </row>
    <row r="89" spans="2:3" x14ac:dyDescent="0.4">
      <c r="B89" s="36" t="s">
        <v>1604</v>
      </c>
      <c r="C89" s="40" t="s">
        <v>0</v>
      </c>
    </row>
    <row r="90" spans="2:3" ht="29.15" x14ac:dyDescent="0.4">
      <c r="B90" s="36" t="s">
        <v>1626</v>
      </c>
      <c r="C90" s="83" t="s">
        <v>778</v>
      </c>
    </row>
    <row r="91" spans="2:3" ht="29.15" x14ac:dyDescent="0.4">
      <c r="B91" s="36" t="s">
        <v>1627</v>
      </c>
      <c r="C91" s="83" t="s">
        <v>1628</v>
      </c>
    </row>
    <row r="92" spans="2:3" x14ac:dyDescent="0.4">
      <c r="B92" s="36" t="s">
        <v>383</v>
      </c>
      <c r="C92" s="40" t="s">
        <v>1625</v>
      </c>
    </row>
    <row r="93" spans="2:3" x14ac:dyDescent="0.4">
      <c r="B93" s="18" t="s">
        <v>1534</v>
      </c>
      <c r="C93" s="83"/>
    </row>
    <row r="94" spans="2:3" x14ac:dyDescent="0.4">
      <c r="B94" s="102" t="e" vm="4">
        <f>_xlfn.IMAGE("https://raw.githubusercontent.com/rcfdtools/R.AmazonChingaza/main/.graph/CAMELS_BR_year_chart.png")</f>
        <v>#VALUE!</v>
      </c>
      <c r="C94" s="103"/>
    </row>
    <row r="95" spans="2:3" x14ac:dyDescent="0.4">
      <c r="B95" s="104"/>
      <c r="C95" s="105"/>
    </row>
    <row r="96" spans="2:3" x14ac:dyDescent="0.4">
      <c r="B96" s="104"/>
      <c r="C96" s="105"/>
    </row>
    <row r="97" spans="2:3" x14ac:dyDescent="0.4">
      <c r="B97" s="104"/>
      <c r="C97" s="105"/>
    </row>
    <row r="98" spans="2:3" x14ac:dyDescent="0.4">
      <c r="B98" s="104"/>
      <c r="C98" s="105"/>
    </row>
    <row r="99" spans="2:3" x14ac:dyDescent="0.4">
      <c r="B99" s="104"/>
      <c r="C99" s="105"/>
    </row>
    <row r="100" spans="2:3" x14ac:dyDescent="0.4">
      <c r="B100" s="104"/>
      <c r="C100" s="105"/>
    </row>
    <row r="101" spans="2:3" x14ac:dyDescent="0.4">
      <c r="B101" s="104"/>
      <c r="C101" s="105"/>
    </row>
    <row r="102" spans="2:3" x14ac:dyDescent="0.4">
      <c r="B102" s="104"/>
      <c r="C102" s="105"/>
    </row>
    <row r="103" spans="2:3" x14ac:dyDescent="0.4">
      <c r="B103" s="104"/>
      <c r="C103" s="105"/>
    </row>
    <row r="104" spans="2:3" x14ac:dyDescent="0.4">
      <c r="B104" s="104"/>
      <c r="C104" s="105"/>
    </row>
    <row r="105" spans="2:3" x14ac:dyDescent="0.4">
      <c r="B105" s="104"/>
      <c r="C105" s="105"/>
    </row>
    <row r="106" spans="2:3" x14ac:dyDescent="0.4">
      <c r="B106" s="104"/>
      <c r="C106" s="105"/>
    </row>
    <row r="107" spans="2:3" x14ac:dyDescent="0.4">
      <c r="B107" s="104"/>
      <c r="C107" s="105"/>
    </row>
    <row r="108" spans="2:3" x14ac:dyDescent="0.4">
      <c r="B108" s="106"/>
      <c r="C108" s="107"/>
    </row>
    <row r="110" spans="2:3" x14ac:dyDescent="0.4">
      <c r="B110" s="47" t="s">
        <v>48</v>
      </c>
      <c r="C110" s="39" t="s">
        <v>1629</v>
      </c>
    </row>
    <row r="111" spans="2:3" ht="51.45" x14ac:dyDescent="0.4">
      <c r="B111" s="48" t="s">
        <v>222</v>
      </c>
      <c r="C111" s="17" t="s">
        <v>1616</v>
      </c>
    </row>
    <row r="112" spans="2:3" ht="154.30000000000001" x14ac:dyDescent="0.4">
      <c r="B112" s="87" t="s">
        <v>1602</v>
      </c>
      <c r="C112" s="86" t="s">
        <v>1632</v>
      </c>
    </row>
    <row r="113" spans="2:3" x14ac:dyDescent="0.4">
      <c r="B113" s="87" t="s">
        <v>1525</v>
      </c>
      <c r="C113" s="86" t="s">
        <v>1619</v>
      </c>
    </row>
    <row r="114" spans="2:3" x14ac:dyDescent="0.4">
      <c r="B114" s="87" t="s">
        <v>1614</v>
      </c>
      <c r="C114" s="86" t="s">
        <v>1624</v>
      </c>
    </row>
    <row r="115" spans="2:3" x14ac:dyDescent="0.4">
      <c r="B115" s="36" t="s">
        <v>1604</v>
      </c>
      <c r="C115" s="40" t="s">
        <v>0</v>
      </c>
    </row>
    <row r="116" spans="2:3" ht="29.15" x14ac:dyDescent="0.4">
      <c r="B116" s="36" t="s">
        <v>1626</v>
      </c>
      <c r="C116" s="83" t="s">
        <v>1630</v>
      </c>
    </row>
    <row r="117" spans="2:3" ht="29.15" x14ac:dyDescent="0.4">
      <c r="B117" s="36" t="s">
        <v>1627</v>
      </c>
      <c r="C117" s="83" t="s">
        <v>1631</v>
      </c>
    </row>
    <row r="118" spans="2:3" x14ac:dyDescent="0.4">
      <c r="B118" s="36" t="s">
        <v>383</v>
      </c>
      <c r="C118" s="40" t="s">
        <v>1625</v>
      </c>
    </row>
    <row r="119" spans="2:3" x14ac:dyDescent="0.4">
      <c r="B119" s="18" t="s">
        <v>1534</v>
      </c>
      <c r="C119" s="83"/>
    </row>
    <row r="120" spans="2:3" x14ac:dyDescent="0.4">
      <c r="B120" s="102" t="e" vm="5">
        <f>_xlfn.IMAGE("https://raw.githubusercontent.com/rcfdtools/R.AmazonChingaza/main/.graph/CAMELS_BR_year_month_chart.png")</f>
        <v>#VALUE!</v>
      </c>
      <c r="C120" s="103"/>
    </row>
    <row r="121" spans="2:3" x14ac:dyDescent="0.4">
      <c r="B121" s="104"/>
      <c r="C121" s="105"/>
    </row>
    <row r="122" spans="2:3" x14ac:dyDescent="0.4">
      <c r="B122" s="104"/>
      <c r="C122" s="105"/>
    </row>
    <row r="123" spans="2:3" x14ac:dyDescent="0.4">
      <c r="B123" s="104"/>
      <c r="C123" s="105"/>
    </row>
    <row r="124" spans="2:3" x14ac:dyDescent="0.4">
      <c r="B124" s="104"/>
      <c r="C124" s="105"/>
    </row>
    <row r="125" spans="2:3" x14ac:dyDescent="0.4">
      <c r="B125" s="104"/>
      <c r="C125" s="105"/>
    </row>
    <row r="126" spans="2:3" x14ac:dyDescent="0.4">
      <c r="B126" s="104"/>
      <c r="C126" s="105"/>
    </row>
    <row r="127" spans="2:3" x14ac:dyDescent="0.4">
      <c r="B127" s="104"/>
      <c r="C127" s="105"/>
    </row>
    <row r="128" spans="2:3" x14ac:dyDescent="0.4">
      <c r="B128" s="104"/>
      <c r="C128" s="105"/>
    </row>
    <row r="129" spans="2:3" x14ac:dyDescent="0.4">
      <c r="B129" s="104"/>
      <c r="C129" s="105"/>
    </row>
    <row r="130" spans="2:3" x14ac:dyDescent="0.4">
      <c r="B130" s="104"/>
      <c r="C130" s="105"/>
    </row>
    <row r="131" spans="2:3" x14ac:dyDescent="0.4">
      <c r="B131" s="104"/>
      <c r="C131" s="105"/>
    </row>
    <row r="132" spans="2:3" x14ac:dyDescent="0.4">
      <c r="B132" s="104"/>
      <c r="C132" s="105"/>
    </row>
    <row r="133" spans="2:3" x14ac:dyDescent="0.4">
      <c r="B133" s="104"/>
      <c r="C133" s="105"/>
    </row>
    <row r="134" spans="2:3" x14ac:dyDescent="0.4">
      <c r="B134" s="106"/>
      <c r="C134" s="107"/>
    </row>
    <row r="136" spans="2:3" x14ac:dyDescent="0.4">
      <c r="B136" s="47" t="s">
        <v>48</v>
      </c>
      <c r="C136" s="39" t="s">
        <v>235</v>
      </c>
    </row>
    <row r="137" spans="2:3" ht="137.15" x14ac:dyDescent="0.4">
      <c r="B137" s="48" t="s">
        <v>222</v>
      </c>
      <c r="C137" s="17" t="s">
        <v>1633</v>
      </c>
    </row>
    <row r="138" spans="2:3" ht="34.299999999999997" x14ac:dyDescent="0.4">
      <c r="B138" s="87" t="s">
        <v>1602</v>
      </c>
      <c r="C138" s="86" t="s">
        <v>1635</v>
      </c>
    </row>
    <row r="139" spans="2:3" x14ac:dyDescent="0.4">
      <c r="B139" s="87" t="s">
        <v>1525</v>
      </c>
      <c r="C139" s="86" t="s">
        <v>1636</v>
      </c>
    </row>
    <row r="140" spans="2:3" x14ac:dyDescent="0.4">
      <c r="B140" s="87" t="s">
        <v>1614</v>
      </c>
      <c r="C140" s="86" t="s">
        <v>1532</v>
      </c>
    </row>
    <row r="141" spans="2:3" x14ac:dyDescent="0.4">
      <c r="B141" s="36" t="s">
        <v>1604</v>
      </c>
      <c r="C141" s="40" t="s">
        <v>0</v>
      </c>
    </row>
    <row r="142" spans="2:3" ht="29.15" x14ac:dyDescent="0.4">
      <c r="B142" s="36" t="s">
        <v>1517</v>
      </c>
      <c r="C142" s="83" t="s">
        <v>1634</v>
      </c>
    </row>
    <row r="143" spans="2:3" x14ac:dyDescent="0.4">
      <c r="B143" s="36" t="s">
        <v>383</v>
      </c>
      <c r="C143" s="40" t="s">
        <v>1625</v>
      </c>
    </row>
    <row r="144" spans="2:3" x14ac:dyDescent="0.4">
      <c r="B144" s="18" t="s">
        <v>1534</v>
      </c>
      <c r="C144" s="83"/>
    </row>
    <row r="145" spans="2:3" x14ac:dyDescent="0.4">
      <c r="B145" s="102" t="e" vm="6">
        <f>_xlfn.IMAGE("https://raw.githubusercontent.com/rcfdtools/R.AmazonChingaza/main/.graph/HydroSHEDS.png")</f>
        <v>#VALUE!</v>
      </c>
      <c r="C145" s="103"/>
    </row>
    <row r="146" spans="2:3" x14ac:dyDescent="0.4">
      <c r="B146" s="104"/>
      <c r="C146" s="105"/>
    </row>
    <row r="147" spans="2:3" x14ac:dyDescent="0.4">
      <c r="B147" s="104"/>
      <c r="C147" s="105"/>
    </row>
    <row r="148" spans="2:3" x14ac:dyDescent="0.4">
      <c r="B148" s="104"/>
      <c r="C148" s="105"/>
    </row>
    <row r="149" spans="2:3" x14ac:dyDescent="0.4">
      <c r="B149" s="104"/>
      <c r="C149" s="105"/>
    </row>
    <row r="150" spans="2:3" x14ac:dyDescent="0.4">
      <c r="B150" s="104"/>
      <c r="C150" s="105"/>
    </row>
    <row r="151" spans="2:3" x14ac:dyDescent="0.4">
      <c r="B151" s="104"/>
      <c r="C151" s="105"/>
    </row>
    <row r="152" spans="2:3" x14ac:dyDescent="0.4">
      <c r="B152" s="104"/>
      <c r="C152" s="105"/>
    </row>
    <row r="153" spans="2:3" x14ac:dyDescent="0.4">
      <c r="B153" s="104"/>
      <c r="C153" s="105"/>
    </row>
    <row r="154" spans="2:3" x14ac:dyDescent="0.4">
      <c r="B154" s="104"/>
      <c r="C154" s="105"/>
    </row>
    <row r="155" spans="2:3" x14ac:dyDescent="0.4">
      <c r="B155" s="104"/>
      <c r="C155" s="105"/>
    </row>
    <row r="156" spans="2:3" x14ac:dyDescent="0.4">
      <c r="B156" s="104"/>
      <c r="C156" s="105"/>
    </row>
    <row r="157" spans="2:3" x14ac:dyDescent="0.4">
      <c r="B157" s="104"/>
      <c r="C157" s="105"/>
    </row>
    <row r="158" spans="2:3" x14ac:dyDescent="0.4">
      <c r="B158" s="104"/>
      <c r="C158" s="105"/>
    </row>
    <row r="159" spans="2:3" x14ac:dyDescent="0.4">
      <c r="B159" s="106"/>
      <c r="C159" s="107"/>
    </row>
    <row r="161" spans="2:3" x14ac:dyDescent="0.4">
      <c r="B161" s="47" t="s">
        <v>48</v>
      </c>
      <c r="C161" s="39" t="s">
        <v>1641</v>
      </c>
    </row>
    <row r="162" spans="2:3" ht="34.299999999999997" x14ac:dyDescent="0.4">
      <c r="B162" s="48" t="s">
        <v>222</v>
      </c>
      <c r="C162" s="17" t="s">
        <v>1637</v>
      </c>
    </row>
    <row r="163" spans="2:3" ht="174.9" x14ac:dyDescent="0.4">
      <c r="B163" s="87" t="s">
        <v>1602</v>
      </c>
      <c r="C163" s="93" t="s">
        <v>1643</v>
      </c>
    </row>
    <row r="164" spans="2:3" x14ac:dyDescent="0.4">
      <c r="B164" s="87" t="s">
        <v>1525</v>
      </c>
      <c r="C164" s="86" t="s">
        <v>1601</v>
      </c>
    </row>
    <row r="165" spans="2:3" x14ac:dyDescent="0.4">
      <c r="B165" s="87" t="s">
        <v>1614</v>
      </c>
      <c r="C165" s="86" t="s">
        <v>1532</v>
      </c>
    </row>
    <row r="166" spans="2:3" ht="51.45" x14ac:dyDescent="0.4">
      <c r="B166" s="36" t="s">
        <v>1604</v>
      </c>
      <c r="C166" s="40" t="s">
        <v>1638</v>
      </c>
    </row>
    <row r="167" spans="2:3" ht="29.15" x14ac:dyDescent="0.4">
      <c r="B167" s="36" t="s">
        <v>1640</v>
      </c>
      <c r="C167" s="83" t="s">
        <v>1639</v>
      </c>
    </row>
    <row r="168" spans="2:3" ht="29.15" x14ac:dyDescent="0.4">
      <c r="B168" s="36" t="s">
        <v>1642</v>
      </c>
      <c r="C168" s="83" t="s">
        <v>1644</v>
      </c>
    </row>
    <row r="169" spans="2:3" x14ac:dyDescent="0.4">
      <c r="B169" s="36" t="s">
        <v>383</v>
      </c>
      <c r="C169" s="40" t="s">
        <v>1609</v>
      </c>
    </row>
    <row r="170" spans="2:3" x14ac:dyDescent="0.4">
      <c r="B170" s="18" t="s">
        <v>1534</v>
      </c>
      <c r="C170" s="83"/>
    </row>
    <row r="171" spans="2:3" x14ac:dyDescent="0.4">
      <c r="B171" s="102" t="e" vm="7">
        <f>_xlfn.IMAGE("https://raw.githubusercontent.com/rcfdtools/R.AmazonChingaza/main/.graph/EAAB_CO.png")</f>
        <v>#VALUE!</v>
      </c>
      <c r="C171" s="103"/>
    </row>
    <row r="172" spans="2:3" x14ac:dyDescent="0.4">
      <c r="B172" s="104"/>
      <c r="C172" s="105"/>
    </row>
    <row r="173" spans="2:3" x14ac:dyDescent="0.4">
      <c r="B173" s="104"/>
      <c r="C173" s="105"/>
    </row>
    <row r="174" spans="2:3" x14ac:dyDescent="0.4">
      <c r="B174" s="104"/>
      <c r="C174" s="105"/>
    </row>
    <row r="175" spans="2:3" x14ac:dyDescent="0.4">
      <c r="B175" s="104"/>
      <c r="C175" s="105"/>
    </row>
    <row r="176" spans="2:3" x14ac:dyDescent="0.4">
      <c r="B176" s="104"/>
      <c r="C176" s="105"/>
    </row>
    <row r="177" spans="2:3" x14ac:dyDescent="0.4">
      <c r="B177" s="104"/>
      <c r="C177" s="105"/>
    </row>
    <row r="178" spans="2:3" x14ac:dyDescent="0.4">
      <c r="B178" s="104"/>
      <c r="C178" s="105"/>
    </row>
    <row r="179" spans="2:3" x14ac:dyDescent="0.4">
      <c r="B179" s="104"/>
      <c r="C179" s="105"/>
    </row>
    <row r="180" spans="2:3" x14ac:dyDescent="0.4">
      <c r="B180" s="104"/>
      <c r="C180" s="105"/>
    </row>
    <row r="181" spans="2:3" x14ac:dyDescent="0.4">
      <c r="B181" s="104"/>
      <c r="C181" s="105"/>
    </row>
    <row r="182" spans="2:3" x14ac:dyDescent="0.4">
      <c r="B182" s="104"/>
      <c r="C182" s="105"/>
    </row>
    <row r="183" spans="2:3" x14ac:dyDescent="0.4">
      <c r="B183" s="104"/>
      <c r="C183" s="105"/>
    </row>
    <row r="184" spans="2:3" x14ac:dyDescent="0.4">
      <c r="B184" s="104"/>
      <c r="C184" s="105"/>
    </row>
    <row r="185" spans="2:3" x14ac:dyDescent="0.4">
      <c r="B185" s="106"/>
      <c r="C185" s="107"/>
    </row>
    <row r="187" spans="2:3" x14ac:dyDescent="0.4">
      <c r="B187" s="47" t="s">
        <v>48</v>
      </c>
      <c r="C187" s="39" t="s">
        <v>1645</v>
      </c>
    </row>
    <row r="188" spans="2:3" ht="51.45" x14ac:dyDescent="0.4">
      <c r="B188" s="48" t="s">
        <v>222</v>
      </c>
      <c r="C188" s="17" t="s">
        <v>1646</v>
      </c>
    </row>
    <row r="189" spans="2:3" ht="34.299999999999997" x14ac:dyDescent="0.4">
      <c r="B189" s="87" t="s">
        <v>1602</v>
      </c>
      <c r="C189" s="86" t="s">
        <v>1650</v>
      </c>
    </row>
    <row r="190" spans="2:3" x14ac:dyDescent="0.4">
      <c r="B190" s="87" t="s">
        <v>1525</v>
      </c>
      <c r="C190" s="86" t="s">
        <v>1647</v>
      </c>
    </row>
    <row r="191" spans="2:3" x14ac:dyDescent="0.4">
      <c r="B191" s="87" t="s">
        <v>1614</v>
      </c>
      <c r="C191" s="86" t="s">
        <v>1532</v>
      </c>
    </row>
    <row r="192" spans="2:3" ht="51.45" x14ac:dyDescent="0.4">
      <c r="B192" s="36" t="s">
        <v>1604</v>
      </c>
      <c r="C192" s="40" t="s">
        <v>1648</v>
      </c>
    </row>
    <row r="193" spans="2:3" ht="29.15" x14ac:dyDescent="0.4">
      <c r="B193" s="36" t="s">
        <v>1517</v>
      </c>
      <c r="C193" s="83" t="s">
        <v>1649</v>
      </c>
    </row>
    <row r="194" spans="2:3" x14ac:dyDescent="0.4">
      <c r="B194" s="36" t="s">
        <v>383</v>
      </c>
      <c r="C194" s="40" t="s">
        <v>1480</v>
      </c>
    </row>
    <row r="195" spans="2:3" x14ac:dyDescent="0.4">
      <c r="B195" s="18" t="s">
        <v>1534</v>
      </c>
      <c r="C195" s="83"/>
    </row>
    <row r="196" spans="2:3" x14ac:dyDescent="0.4">
      <c r="B196" s="102" t="e" vm="8">
        <f>_xlfn.IMAGE("https://raw.githubusercontent.com/rcfdtools/R.AmazonChingaza/main/.graph/CAR_CO.png")</f>
        <v>#VALUE!</v>
      </c>
      <c r="C196" s="103"/>
    </row>
    <row r="197" spans="2:3" x14ac:dyDescent="0.4">
      <c r="B197" s="104"/>
      <c r="C197" s="105"/>
    </row>
    <row r="198" spans="2:3" x14ac:dyDescent="0.4">
      <c r="B198" s="104"/>
      <c r="C198" s="105"/>
    </row>
    <row r="199" spans="2:3" x14ac:dyDescent="0.4">
      <c r="B199" s="104"/>
      <c r="C199" s="105"/>
    </row>
    <row r="200" spans="2:3" x14ac:dyDescent="0.4">
      <c r="B200" s="104"/>
      <c r="C200" s="105"/>
    </row>
    <row r="201" spans="2:3" x14ac:dyDescent="0.4">
      <c r="B201" s="104"/>
      <c r="C201" s="105"/>
    </row>
    <row r="202" spans="2:3" x14ac:dyDescent="0.4">
      <c r="B202" s="104"/>
      <c r="C202" s="105"/>
    </row>
    <row r="203" spans="2:3" x14ac:dyDescent="0.4">
      <c r="B203" s="104"/>
      <c r="C203" s="105"/>
    </row>
    <row r="204" spans="2:3" x14ac:dyDescent="0.4">
      <c r="B204" s="104"/>
      <c r="C204" s="105"/>
    </row>
    <row r="205" spans="2:3" x14ac:dyDescent="0.4">
      <c r="B205" s="104"/>
      <c r="C205" s="105"/>
    </row>
    <row r="206" spans="2:3" x14ac:dyDescent="0.4">
      <c r="B206" s="104"/>
      <c r="C206" s="105"/>
    </row>
    <row r="207" spans="2:3" x14ac:dyDescent="0.4">
      <c r="B207" s="104"/>
      <c r="C207" s="105"/>
    </row>
    <row r="208" spans="2:3" x14ac:dyDescent="0.4">
      <c r="B208" s="104"/>
      <c r="C208" s="105"/>
    </row>
    <row r="209" spans="2:3" x14ac:dyDescent="0.4">
      <c r="B209" s="104"/>
      <c r="C209" s="105"/>
    </row>
    <row r="210" spans="2:3" x14ac:dyDescent="0.4">
      <c r="B210" s="106"/>
      <c r="C210" s="107"/>
    </row>
    <row r="212" spans="2:3" x14ac:dyDescent="0.4">
      <c r="B212" s="47" t="s">
        <v>48</v>
      </c>
      <c r="C212" s="39" t="s">
        <v>1653</v>
      </c>
    </row>
    <row r="213" spans="2:3" ht="34.299999999999997" x14ac:dyDescent="0.4">
      <c r="B213" s="48" t="s">
        <v>222</v>
      </c>
      <c r="C213" s="17" t="s">
        <v>1651</v>
      </c>
    </row>
    <row r="214" spans="2:3" ht="120" x14ac:dyDescent="0.4">
      <c r="B214" s="87" t="s">
        <v>1602</v>
      </c>
      <c r="C214" s="86" t="s">
        <v>1652</v>
      </c>
    </row>
    <row r="215" spans="2:3" x14ac:dyDescent="0.4">
      <c r="B215" s="87" t="s">
        <v>1525</v>
      </c>
      <c r="C215" s="86" t="s">
        <v>1527</v>
      </c>
    </row>
    <row r="216" spans="2:3" x14ac:dyDescent="0.4">
      <c r="B216" s="87" t="s">
        <v>1614</v>
      </c>
      <c r="C216" s="86" t="s">
        <v>1532</v>
      </c>
    </row>
    <row r="217" spans="2:3" x14ac:dyDescent="0.4">
      <c r="B217" s="36" t="s">
        <v>1604</v>
      </c>
      <c r="C217" s="40" t="s">
        <v>0</v>
      </c>
    </row>
    <row r="218" spans="2:3" ht="29.15" x14ac:dyDescent="0.4">
      <c r="B218" s="36" t="s">
        <v>1517</v>
      </c>
      <c r="C218" s="83" t="s">
        <v>1654</v>
      </c>
    </row>
    <row r="219" spans="2:3" x14ac:dyDescent="0.4">
      <c r="B219" s="36" t="s">
        <v>383</v>
      </c>
      <c r="C219" s="40" t="s">
        <v>1609</v>
      </c>
    </row>
    <row r="220" spans="2:3" x14ac:dyDescent="0.4">
      <c r="B220" s="18" t="s">
        <v>1534</v>
      </c>
      <c r="C220" s="83"/>
    </row>
    <row r="221" spans="2:3" x14ac:dyDescent="0.4">
      <c r="B221" s="102" t="e" vm="9">
        <f>_xlfn.IMAGE("https://raw.githubusercontent.com/rcfdtools/R.AmazonChingaza/main/.graph/UECIJG_CO.png")</f>
        <v>#VALUE!</v>
      </c>
      <c r="C221" s="103"/>
    </row>
    <row r="222" spans="2:3" x14ac:dyDescent="0.4">
      <c r="B222" s="104"/>
      <c r="C222" s="105"/>
    </row>
    <row r="223" spans="2:3" x14ac:dyDescent="0.4">
      <c r="B223" s="104"/>
      <c r="C223" s="105"/>
    </row>
    <row r="224" spans="2:3" x14ac:dyDescent="0.4">
      <c r="B224" s="104"/>
      <c r="C224" s="105"/>
    </row>
    <row r="225" spans="2:3" x14ac:dyDescent="0.4">
      <c r="B225" s="104"/>
      <c r="C225" s="105"/>
    </row>
    <row r="226" spans="2:3" x14ac:dyDescent="0.4">
      <c r="B226" s="104"/>
      <c r="C226" s="105"/>
    </row>
    <row r="227" spans="2:3" x14ac:dyDescent="0.4">
      <c r="B227" s="104"/>
      <c r="C227" s="105"/>
    </row>
    <row r="228" spans="2:3" x14ac:dyDescent="0.4">
      <c r="B228" s="104"/>
      <c r="C228" s="105"/>
    </row>
    <row r="229" spans="2:3" x14ac:dyDescent="0.4">
      <c r="B229" s="104"/>
      <c r="C229" s="105"/>
    </row>
    <row r="230" spans="2:3" x14ac:dyDescent="0.4">
      <c r="B230" s="104"/>
      <c r="C230" s="105"/>
    </row>
    <row r="231" spans="2:3" x14ac:dyDescent="0.4">
      <c r="B231" s="104"/>
      <c r="C231" s="105"/>
    </row>
    <row r="232" spans="2:3" x14ac:dyDescent="0.4">
      <c r="B232" s="104"/>
      <c r="C232" s="105"/>
    </row>
    <row r="233" spans="2:3" x14ac:dyDescent="0.4">
      <c r="B233" s="104"/>
      <c r="C233" s="105"/>
    </row>
    <row r="234" spans="2:3" x14ac:dyDescent="0.4">
      <c r="B234" s="104"/>
      <c r="C234" s="105"/>
    </row>
    <row r="235" spans="2:3" x14ac:dyDescent="0.4">
      <c r="B235" s="106"/>
      <c r="C235" s="107"/>
    </row>
    <row r="237" spans="2:3" x14ac:dyDescent="0.4">
      <c r="B237" s="47" t="s">
        <v>48</v>
      </c>
      <c r="C237" s="39" t="s">
        <v>1655</v>
      </c>
    </row>
    <row r="238" spans="2:3" ht="85.75" x14ac:dyDescent="0.4">
      <c r="B238" s="48" t="s">
        <v>222</v>
      </c>
      <c r="C238" s="17" t="s">
        <v>1656</v>
      </c>
    </row>
    <row r="239" spans="2:3" ht="68.599999999999994" x14ac:dyDescent="0.4">
      <c r="B239" s="87" t="s">
        <v>1602</v>
      </c>
      <c r="C239" s="86" t="s">
        <v>1663</v>
      </c>
    </row>
    <row r="240" spans="2:3" x14ac:dyDescent="0.4">
      <c r="B240" s="87" t="s">
        <v>1525</v>
      </c>
      <c r="C240" s="86" t="s">
        <v>1657</v>
      </c>
    </row>
    <row r="241" spans="2:3" x14ac:dyDescent="0.4">
      <c r="B241" s="87" t="s">
        <v>1614</v>
      </c>
      <c r="C241" s="86" t="s">
        <v>1624</v>
      </c>
    </row>
    <row r="242" spans="2:3" x14ac:dyDescent="0.4">
      <c r="B242" s="36" t="s">
        <v>1604</v>
      </c>
      <c r="C242" s="40" t="s">
        <v>0</v>
      </c>
    </row>
    <row r="243" spans="2:3" ht="29.15" x14ac:dyDescent="0.4">
      <c r="B243" s="36" t="s">
        <v>1626</v>
      </c>
      <c r="C243" s="83" t="s">
        <v>1661</v>
      </c>
    </row>
    <row r="244" spans="2:3" ht="29.15" x14ac:dyDescent="0.4">
      <c r="B244" s="36" t="s">
        <v>1627</v>
      </c>
      <c r="C244" s="83" t="s">
        <v>1662</v>
      </c>
    </row>
    <row r="245" spans="2:3" x14ac:dyDescent="0.4">
      <c r="B245" s="36" t="s">
        <v>383</v>
      </c>
      <c r="C245" s="40" t="s">
        <v>1658</v>
      </c>
    </row>
    <row r="246" spans="2:3" x14ac:dyDescent="0.4">
      <c r="B246" s="18" t="s">
        <v>1534</v>
      </c>
      <c r="C246" s="83"/>
    </row>
    <row r="247" spans="2:3" x14ac:dyDescent="0.4">
      <c r="B247" s="102" t="e" vm="10">
        <f>_xlfn.IMAGE("https://raw.githubusercontent.com/rcfdtools/R.AmazonChingaza/main/.graph/UECIJG_CO_coberturas_estaticas.png")</f>
        <v>#VALUE!</v>
      </c>
      <c r="C247" s="103"/>
    </row>
    <row r="248" spans="2:3" x14ac:dyDescent="0.4">
      <c r="B248" s="104"/>
      <c r="C248" s="105"/>
    </row>
    <row r="249" spans="2:3" x14ac:dyDescent="0.4">
      <c r="B249" s="104"/>
      <c r="C249" s="105"/>
    </row>
    <row r="250" spans="2:3" x14ac:dyDescent="0.4">
      <c r="B250" s="104"/>
      <c r="C250" s="105"/>
    </row>
    <row r="251" spans="2:3" x14ac:dyDescent="0.4">
      <c r="B251" s="104"/>
      <c r="C251" s="105"/>
    </row>
    <row r="252" spans="2:3" x14ac:dyDescent="0.4">
      <c r="B252" s="104"/>
      <c r="C252" s="105"/>
    </row>
    <row r="253" spans="2:3" x14ac:dyDescent="0.4">
      <c r="B253" s="104"/>
      <c r="C253" s="105"/>
    </row>
    <row r="254" spans="2:3" x14ac:dyDescent="0.4">
      <c r="B254" s="104"/>
      <c r="C254" s="105"/>
    </row>
    <row r="255" spans="2:3" x14ac:dyDescent="0.4">
      <c r="B255" s="104"/>
      <c r="C255" s="105"/>
    </row>
    <row r="256" spans="2:3" x14ac:dyDescent="0.4">
      <c r="B256" s="104"/>
      <c r="C256" s="105"/>
    </row>
    <row r="257" spans="2:3" x14ac:dyDescent="0.4">
      <c r="B257" s="104"/>
      <c r="C257" s="105"/>
    </row>
    <row r="258" spans="2:3" x14ac:dyDescent="0.4">
      <c r="B258" s="104"/>
      <c r="C258" s="105"/>
    </row>
    <row r="259" spans="2:3" x14ac:dyDescent="0.4">
      <c r="B259" s="104"/>
      <c r="C259" s="105"/>
    </row>
    <row r="260" spans="2:3" x14ac:dyDescent="0.4">
      <c r="B260" s="104"/>
      <c r="C260" s="105"/>
    </row>
    <row r="261" spans="2:3" x14ac:dyDescent="0.4">
      <c r="B261" s="106"/>
      <c r="C261" s="107"/>
    </row>
    <row r="263" spans="2:3" x14ac:dyDescent="0.4">
      <c r="B263" s="47" t="s">
        <v>48</v>
      </c>
      <c r="C263" s="39" t="s">
        <v>1664</v>
      </c>
    </row>
    <row r="264" spans="2:3" ht="51.45" x14ac:dyDescent="0.4">
      <c r="B264" s="48" t="s">
        <v>222</v>
      </c>
      <c r="C264" s="17" t="s">
        <v>1665</v>
      </c>
    </row>
    <row r="265" spans="2:3" x14ac:dyDescent="0.4">
      <c r="B265" s="87" t="s">
        <v>1602</v>
      </c>
      <c r="C265" s="86" t="s">
        <v>1666</v>
      </c>
    </row>
    <row r="266" spans="2:3" x14ac:dyDescent="0.4">
      <c r="B266" s="87" t="s">
        <v>1525</v>
      </c>
      <c r="C266" s="86" t="s">
        <v>1657</v>
      </c>
    </row>
    <row r="267" spans="2:3" x14ac:dyDescent="0.4">
      <c r="B267" s="87" t="s">
        <v>1614</v>
      </c>
      <c r="C267" s="86" t="s">
        <v>1624</v>
      </c>
    </row>
    <row r="268" spans="2:3" x14ac:dyDescent="0.4">
      <c r="B268" s="36" t="s">
        <v>1604</v>
      </c>
      <c r="C268" s="40" t="s">
        <v>0</v>
      </c>
    </row>
    <row r="269" spans="2:3" ht="29.15" x14ac:dyDescent="0.4">
      <c r="B269" s="36" t="s">
        <v>1626</v>
      </c>
      <c r="C269" s="83" t="s">
        <v>1659</v>
      </c>
    </row>
    <row r="270" spans="2:3" ht="29.15" x14ac:dyDescent="0.4">
      <c r="B270" s="36" t="s">
        <v>1627</v>
      </c>
      <c r="C270" s="83" t="s">
        <v>1660</v>
      </c>
    </row>
    <row r="271" spans="2:3" x14ac:dyDescent="0.4">
      <c r="B271" s="36" t="s">
        <v>383</v>
      </c>
      <c r="C271" s="40"/>
    </row>
    <row r="272" spans="2:3" x14ac:dyDescent="0.4">
      <c r="B272" s="18" t="s">
        <v>1534</v>
      </c>
      <c r="C272" s="83"/>
    </row>
    <row r="273" spans="2:3" x14ac:dyDescent="0.4">
      <c r="B273" s="102" t="e" vm="11">
        <f>_xlfn.IMAGE("https://raw.githubusercontent.com/rcfdtools/R.AmazonChingaza/main/.graph/UECIJG_CO_deforestacion_estatico.png")</f>
        <v>#VALUE!</v>
      </c>
      <c r="C273" s="103"/>
    </row>
    <row r="274" spans="2:3" x14ac:dyDescent="0.4">
      <c r="B274" s="104"/>
      <c r="C274" s="105"/>
    </row>
    <row r="275" spans="2:3" x14ac:dyDescent="0.4">
      <c r="B275" s="104"/>
      <c r="C275" s="105"/>
    </row>
    <row r="276" spans="2:3" x14ac:dyDescent="0.4">
      <c r="B276" s="104"/>
      <c r="C276" s="105"/>
    </row>
    <row r="277" spans="2:3" x14ac:dyDescent="0.4">
      <c r="B277" s="104"/>
      <c r="C277" s="105"/>
    </row>
    <row r="278" spans="2:3" x14ac:dyDescent="0.4">
      <c r="B278" s="104"/>
      <c r="C278" s="105"/>
    </row>
    <row r="279" spans="2:3" x14ac:dyDescent="0.4">
      <c r="B279" s="104"/>
      <c r="C279" s="105"/>
    </row>
    <row r="280" spans="2:3" x14ac:dyDescent="0.4">
      <c r="B280" s="104"/>
      <c r="C280" s="105"/>
    </row>
    <row r="281" spans="2:3" x14ac:dyDescent="0.4">
      <c r="B281" s="104"/>
      <c r="C281" s="105"/>
    </row>
    <row r="282" spans="2:3" x14ac:dyDescent="0.4">
      <c r="B282" s="104"/>
      <c r="C282" s="105"/>
    </row>
    <row r="283" spans="2:3" x14ac:dyDescent="0.4">
      <c r="B283" s="104"/>
      <c r="C283" s="105"/>
    </row>
    <row r="284" spans="2:3" x14ac:dyDescent="0.4">
      <c r="B284" s="104"/>
      <c r="C284" s="105"/>
    </row>
    <row r="285" spans="2:3" x14ac:dyDescent="0.4">
      <c r="B285" s="104"/>
      <c r="C285" s="105"/>
    </row>
    <row r="286" spans="2:3" x14ac:dyDescent="0.4">
      <c r="B286" s="104"/>
      <c r="C286" s="105"/>
    </row>
    <row r="287" spans="2:3" x14ac:dyDescent="0.4">
      <c r="B287" s="106"/>
      <c r="C287" s="107"/>
    </row>
    <row r="289" spans="2:3" x14ac:dyDescent="0.4">
      <c r="B289" s="47" t="s">
        <v>48</v>
      </c>
      <c r="C289" s="39" t="s">
        <v>1758</v>
      </c>
    </row>
    <row r="290" spans="2:3" ht="51.45" x14ac:dyDescent="0.4">
      <c r="B290" s="48" t="s">
        <v>222</v>
      </c>
      <c r="C290" s="17" t="s">
        <v>1761</v>
      </c>
    </row>
    <row r="291" spans="2:3" ht="68.599999999999994" x14ac:dyDescent="0.4">
      <c r="B291" s="87" t="s">
        <v>1602</v>
      </c>
      <c r="C291" s="86" t="s">
        <v>1759</v>
      </c>
    </row>
    <row r="292" spans="2:3" x14ac:dyDescent="0.4">
      <c r="B292" s="87" t="s">
        <v>1525</v>
      </c>
      <c r="C292" s="86" t="s">
        <v>1527</v>
      </c>
    </row>
    <row r="293" spans="2:3" x14ac:dyDescent="0.4">
      <c r="B293" s="87" t="s">
        <v>1614</v>
      </c>
      <c r="C293" s="86" t="s">
        <v>1624</v>
      </c>
    </row>
    <row r="294" spans="2:3" x14ac:dyDescent="0.4">
      <c r="B294" s="36" t="s">
        <v>1604</v>
      </c>
      <c r="C294" s="40" t="s">
        <v>0</v>
      </c>
    </row>
    <row r="295" spans="2:3" x14ac:dyDescent="0.4">
      <c r="B295" s="36" t="s">
        <v>1626</v>
      </c>
      <c r="C295" s="83"/>
    </row>
    <row r="296" spans="2:3" ht="29.15" x14ac:dyDescent="0.4">
      <c r="B296" s="36" t="s">
        <v>1627</v>
      </c>
      <c r="C296" s="83" t="s">
        <v>1760</v>
      </c>
    </row>
    <row r="297" spans="2:3" x14ac:dyDescent="0.4">
      <c r="B297" s="36" t="s">
        <v>383</v>
      </c>
      <c r="C297" s="40"/>
    </row>
    <row r="298" spans="2:3" x14ac:dyDescent="0.4">
      <c r="B298" s="18" t="s">
        <v>1534</v>
      </c>
      <c r="C298" s="83"/>
    </row>
    <row r="299" spans="2:3" x14ac:dyDescent="0.4">
      <c r="B299" s="102" t="e" vm="12">
        <f>_xlfn.IMAGE("https://raw.githubusercontent.com/rcfdtools/R.AmazonChingaza/main/.graph/UECIJG_IVTuvGlobal_vector.png")</f>
        <v>#VALUE!</v>
      </c>
      <c r="C299" s="103"/>
    </row>
    <row r="300" spans="2:3" x14ac:dyDescent="0.4">
      <c r="B300" s="104"/>
      <c r="C300" s="105"/>
    </row>
    <row r="301" spans="2:3" x14ac:dyDescent="0.4">
      <c r="B301" s="104"/>
      <c r="C301" s="105"/>
    </row>
    <row r="302" spans="2:3" x14ac:dyDescent="0.4">
      <c r="B302" s="104"/>
      <c r="C302" s="105"/>
    </row>
    <row r="303" spans="2:3" x14ac:dyDescent="0.4">
      <c r="B303" s="104"/>
      <c r="C303" s="105"/>
    </row>
    <row r="304" spans="2:3" x14ac:dyDescent="0.4">
      <c r="B304" s="104"/>
      <c r="C304" s="105"/>
    </row>
    <row r="305" spans="2:7" x14ac:dyDescent="0.4">
      <c r="B305" s="104"/>
      <c r="C305" s="105"/>
    </row>
    <row r="306" spans="2:7" x14ac:dyDescent="0.4">
      <c r="B306" s="104"/>
      <c r="C306" s="105"/>
    </row>
    <row r="307" spans="2:7" x14ac:dyDescent="0.4">
      <c r="B307" s="104"/>
      <c r="C307" s="105"/>
    </row>
    <row r="308" spans="2:7" x14ac:dyDescent="0.4">
      <c r="B308" s="104"/>
      <c r="C308" s="105"/>
    </row>
    <row r="309" spans="2:7" x14ac:dyDescent="0.4">
      <c r="B309" s="104"/>
      <c r="C309" s="105"/>
    </row>
    <row r="310" spans="2:7" x14ac:dyDescent="0.4">
      <c r="B310" s="104"/>
      <c r="C310" s="105"/>
    </row>
    <row r="311" spans="2:7" x14ac:dyDescent="0.4">
      <c r="B311" s="104"/>
      <c r="C311" s="105"/>
    </row>
    <row r="312" spans="2:7" x14ac:dyDescent="0.4">
      <c r="B312" s="104"/>
      <c r="C312" s="105"/>
    </row>
    <row r="313" spans="2:7" x14ac:dyDescent="0.4">
      <c r="B313" s="106"/>
      <c r="C313" s="107"/>
    </row>
    <row r="316" spans="2:7" x14ac:dyDescent="0.4">
      <c r="B316" s="1" t="s">
        <v>1599</v>
      </c>
      <c r="C316" s="1"/>
      <c r="D316" s="1"/>
      <c r="E316" s="1"/>
      <c r="F316" s="1"/>
      <c r="G316" s="1"/>
    </row>
    <row r="317" spans="2:7" x14ac:dyDescent="0.4">
      <c r="B317" s="64" t="s">
        <v>1667</v>
      </c>
      <c r="C317" s="92" t="s">
        <v>381</v>
      </c>
      <c r="E317" s="56"/>
      <c r="F317" s="56"/>
      <c r="G317" s="56"/>
    </row>
    <row r="318" spans="2:7" ht="16.5" customHeight="1" x14ac:dyDescent="0.4">
      <c r="B318" s="15" t="s">
        <v>1668</v>
      </c>
      <c r="C318" s="88" t="s">
        <v>382</v>
      </c>
      <c r="E318" s="42"/>
      <c r="F318" s="42"/>
      <c r="G318" s="42"/>
    </row>
    <row r="319" spans="2:7" ht="16.5" customHeight="1" x14ac:dyDescent="0.4">
      <c r="B319" s="15" t="s">
        <v>1669</v>
      </c>
      <c r="C319" s="88" t="s">
        <v>385</v>
      </c>
      <c r="E319" s="42"/>
      <c r="F319" s="42"/>
      <c r="G319" s="42"/>
    </row>
    <row r="320" spans="2:7" ht="16.5" customHeight="1" x14ac:dyDescent="0.4">
      <c r="B320" s="15" t="s">
        <v>1670</v>
      </c>
      <c r="C320" s="88" t="s">
        <v>385</v>
      </c>
      <c r="E320" s="42"/>
      <c r="F320" s="42"/>
      <c r="G320" s="42"/>
    </row>
    <row r="321" spans="2:7" ht="16.5" customHeight="1" x14ac:dyDescent="0.4">
      <c r="B321" s="15" t="s">
        <v>1671</v>
      </c>
      <c r="C321" s="88" t="s">
        <v>665</v>
      </c>
      <c r="E321" s="42"/>
      <c r="F321" s="42"/>
      <c r="G321" s="42"/>
    </row>
    <row r="322" spans="2:7" ht="33" customHeight="1" x14ac:dyDescent="0.4">
      <c r="B322" s="15" t="s">
        <v>1672</v>
      </c>
      <c r="C322" s="88" t="s">
        <v>408</v>
      </c>
      <c r="E322" s="42"/>
      <c r="F322" s="42"/>
      <c r="G322" s="42"/>
    </row>
    <row r="323" spans="2:7" x14ac:dyDescent="0.4">
      <c r="B323" s="20"/>
      <c r="C323" s="22"/>
      <c r="D323" s="42"/>
      <c r="E323" s="42"/>
      <c r="F323" s="42"/>
      <c r="G323" s="42"/>
    </row>
  </sheetData>
  <mergeCells count="12">
    <mergeCell ref="B299:C313"/>
    <mergeCell ref="B18:C32"/>
    <mergeCell ref="B171:C185"/>
    <mergeCell ref="B196:C210"/>
    <mergeCell ref="B221:C235"/>
    <mergeCell ref="B247:C261"/>
    <mergeCell ref="B273:C287"/>
    <mergeCell ref="B43:C57"/>
    <mergeCell ref="B68:C82"/>
    <mergeCell ref="B94:C108"/>
    <mergeCell ref="B120:C134"/>
    <mergeCell ref="B145:C159"/>
  </mergeCells>
  <hyperlinks>
    <hyperlink ref="C15" r:id="rId1" xr:uid="{5DBF1F34-75DF-4656-85C1-D1D47530302A}"/>
    <hyperlink ref="C40" r:id="rId2" xr:uid="{5D3538EB-77A9-4491-B8F8-E621B66E4D3E}"/>
    <hyperlink ref="C65" r:id="rId3" xr:uid="{2A187A19-B0DE-438A-B73B-F9C0B4BE9A26}"/>
    <hyperlink ref="C90" r:id="rId4" xr:uid="{F28B4A52-73A1-4F4D-AC2E-12121CF73308}"/>
    <hyperlink ref="C91" r:id="rId5" xr:uid="{A12CA91E-BD83-4C1D-BD94-D20AE6CE6834}"/>
    <hyperlink ref="C116" r:id="rId6" xr:uid="{8BC26B38-44A2-406D-A8F7-DB3A703369DD}"/>
    <hyperlink ref="C117" r:id="rId7" xr:uid="{F1DD1AF0-2587-4CE5-9A9C-3357EC4BFBD9}"/>
    <hyperlink ref="C142" r:id="rId8" xr:uid="{40DDEC0D-868B-4D49-87D5-76481403CCD5}"/>
    <hyperlink ref="C167" r:id="rId9" xr:uid="{07803AAA-5A8B-4D1B-AE17-3DCE476EB423}"/>
    <hyperlink ref="C168" r:id="rId10" xr:uid="{D8C0E8EC-3B3E-4E07-9A13-28E6043620B6}"/>
    <hyperlink ref="C193" r:id="rId11" xr:uid="{B49E1AA6-077E-4F0C-9662-10807B20D869}"/>
    <hyperlink ref="C218" r:id="rId12" xr:uid="{9B02D5B9-B2FE-489A-9749-46C049A0D009}"/>
    <hyperlink ref="C243" r:id="rId13" xr:uid="{EB59ADAB-2785-463E-98DC-E0053695159E}"/>
    <hyperlink ref="C244" r:id="rId14" xr:uid="{0DFAD1CC-7082-41FE-A298-53080943201B}"/>
    <hyperlink ref="C269" r:id="rId15" xr:uid="{35F4717A-C9E0-4DDA-97C3-1047E1B2E139}"/>
    <hyperlink ref="C270" r:id="rId16" xr:uid="{25A25348-9486-4B4E-AFD2-3E74A084CE5D}"/>
    <hyperlink ref="B4" r:id="rId17" xr:uid="{0C0B836F-2F38-4EF4-8579-97A23A33FA61}"/>
    <hyperlink ref="B5" r:id="rId18" xr:uid="{A78D2048-84FC-4743-8980-7050350E341A}"/>
    <hyperlink ref="B6" r:id="rId19" xr:uid="{DCEFD139-3392-4557-9BCC-62C502E9F6FA}"/>
    <hyperlink ref="C296" r:id="rId20" xr:uid="{E2F8219F-7CB1-442C-BF1E-E50C11254003}"/>
  </hyperlinks>
  <printOptions horizontalCentered="1"/>
  <pageMargins left="0.59055118110236227" right="0.23622047244094491" top="0.98425196850393704" bottom="0.74803149606299213" header="0.31496062992125984" footer="0.31496062992125984"/>
  <pageSetup fitToHeight="0" orientation="portrait" horizontalDpi="1200" verticalDpi="1200" r:id="rId2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13" manualBreakCount="13">
    <brk id="6" max="16383" man="1"/>
    <brk id="32" max="16383" man="1"/>
    <brk id="57" max="16383" man="1"/>
    <brk id="82" max="16383" man="1"/>
    <brk id="108" max="16383" man="1"/>
    <brk id="134" max="16383" man="1"/>
    <brk id="159" max="16383" man="1"/>
    <brk id="185" max="16383" man="1"/>
    <brk id="210" max="16383" man="1"/>
    <brk id="235" max="16383" man="1"/>
    <brk id="261" max="16383" man="1"/>
    <brk id="287" max="16383" man="1"/>
    <brk id="314" max="16383" man="1"/>
  </rowBreaks>
  <legacyDrawingHF r:id="rId2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E9BB72-DFF6-4870-B660-EF3C2A955745}">
  <sheetPr>
    <pageSetUpPr fitToPage="1"/>
  </sheetPr>
  <dimension ref="B2:C37"/>
  <sheetViews>
    <sheetView showGridLines="0" topLeftCell="A24" zoomScale="115" zoomScaleNormal="115" workbookViewId="0">
      <selection activeCell="C29" sqref="C29"/>
    </sheetView>
  </sheetViews>
  <sheetFormatPr defaultColWidth="9.07421875" defaultRowHeight="17.149999999999999" x14ac:dyDescent="0.4"/>
  <cols>
    <col min="1" max="1" width="2.69140625" style="1" customWidth="1"/>
    <col min="2" max="2" width="26.84375" style="1" customWidth="1"/>
    <col min="3" max="3" width="90.69140625" style="1" customWidth="1"/>
    <col min="4" max="16384" width="9.07421875" style="1"/>
  </cols>
  <sheetData>
    <row r="2" spans="2:3" ht="18" x14ac:dyDescent="0.4">
      <c r="B2" s="61" t="s">
        <v>1111</v>
      </c>
      <c r="C2" s="61"/>
    </row>
    <row r="3" spans="2:3" ht="18" x14ac:dyDescent="0.4">
      <c r="B3" s="61"/>
      <c r="C3" s="61"/>
    </row>
    <row r="4" spans="2:3" x14ac:dyDescent="0.4">
      <c r="B4" s="101" t="s">
        <v>1114</v>
      </c>
      <c r="C4" s="101"/>
    </row>
    <row r="5" spans="2:3" x14ac:dyDescent="0.4">
      <c r="B5" s="101"/>
      <c r="C5" s="101"/>
    </row>
    <row r="6" spans="2:3" x14ac:dyDescent="0.4">
      <c r="B6" s="101"/>
      <c r="C6" s="101"/>
    </row>
    <row r="7" spans="2:3" x14ac:dyDescent="0.4">
      <c r="B7" s="101"/>
      <c r="C7" s="101"/>
    </row>
    <row r="8" spans="2:3" ht="18" x14ac:dyDescent="0.4">
      <c r="B8" s="101"/>
      <c r="C8" s="101"/>
    </row>
    <row r="9" spans="2:3" ht="18" x14ac:dyDescent="0.4">
      <c r="B9" s="101" t="s">
        <v>1120</v>
      </c>
      <c r="C9" s="101"/>
    </row>
    <row r="10" spans="2:3" ht="18" x14ac:dyDescent="0.4">
      <c r="B10" s="101" t="s">
        <v>1115</v>
      </c>
      <c r="C10" s="101"/>
    </row>
    <row r="11" spans="2:3" ht="18" x14ac:dyDescent="0.4">
      <c r="B11" s="101" t="s">
        <v>1139</v>
      </c>
      <c r="C11" s="101"/>
    </row>
    <row r="12" spans="2:3" ht="18" x14ac:dyDescent="0.4">
      <c r="B12" s="101" t="s">
        <v>1116</v>
      </c>
      <c r="C12" s="101"/>
    </row>
    <row r="13" spans="2:3" ht="18" x14ac:dyDescent="0.4">
      <c r="B13" s="101" t="s">
        <v>1118</v>
      </c>
      <c r="C13" s="101"/>
    </row>
    <row r="14" spans="2:3" ht="18" x14ac:dyDescent="0.4">
      <c r="B14" s="101" t="s">
        <v>1131</v>
      </c>
      <c r="C14" s="101"/>
    </row>
    <row r="15" spans="2:3" ht="18" x14ac:dyDescent="0.4">
      <c r="B15" s="101" t="s">
        <v>1119</v>
      </c>
      <c r="C15" s="101"/>
    </row>
    <row r="16" spans="2:3" ht="18" x14ac:dyDescent="0.4">
      <c r="B16" s="101" t="s">
        <v>1124</v>
      </c>
      <c r="C16" s="101"/>
    </row>
    <row r="17" spans="2:3" ht="18" x14ac:dyDescent="0.4">
      <c r="B17" s="101" t="s">
        <v>1136</v>
      </c>
      <c r="C17" s="101"/>
    </row>
    <row r="18" spans="2:3" ht="18" x14ac:dyDescent="0.4">
      <c r="B18" s="101" t="s">
        <v>1511</v>
      </c>
      <c r="C18" s="101"/>
    </row>
    <row r="19" spans="2:3" ht="18" x14ac:dyDescent="0.4">
      <c r="B19" s="101"/>
      <c r="C19" s="101"/>
    </row>
    <row r="20" spans="2:3" x14ac:dyDescent="0.4">
      <c r="B20" s="101" t="s">
        <v>1117</v>
      </c>
      <c r="C20" s="101"/>
    </row>
    <row r="21" spans="2:3" x14ac:dyDescent="0.4">
      <c r="B21" s="101"/>
      <c r="C21" s="101"/>
    </row>
    <row r="22" spans="2:3" ht="18" x14ac:dyDescent="0.4">
      <c r="B22" s="108"/>
      <c r="C22" s="108"/>
    </row>
    <row r="23" spans="2:3" x14ac:dyDescent="0.4">
      <c r="B23" s="8" t="s">
        <v>384</v>
      </c>
      <c r="C23" s="77" t="s">
        <v>4</v>
      </c>
    </row>
    <row r="24" spans="2:3" ht="51.45" x14ac:dyDescent="0.4">
      <c r="B24" s="18" t="s">
        <v>1121</v>
      </c>
      <c r="C24" s="78" t="s">
        <v>1586</v>
      </c>
    </row>
    <row r="25" spans="2:3" ht="68.599999999999994" x14ac:dyDescent="0.4">
      <c r="B25" s="18" t="s">
        <v>1113</v>
      </c>
      <c r="C25" s="78" t="s">
        <v>1137</v>
      </c>
    </row>
    <row r="26" spans="2:3" x14ac:dyDescent="0.4">
      <c r="B26" s="18" t="s">
        <v>1112</v>
      </c>
      <c r="C26" s="78" t="s">
        <v>1122</v>
      </c>
    </row>
    <row r="27" spans="2:3" ht="34.299999999999997" x14ac:dyDescent="0.4">
      <c r="B27" s="18" t="s">
        <v>1123</v>
      </c>
      <c r="C27" s="78" t="s">
        <v>1126</v>
      </c>
    </row>
    <row r="28" spans="2:3" ht="34.299999999999997" x14ac:dyDescent="0.4">
      <c r="B28" s="18" t="s">
        <v>1125</v>
      </c>
      <c r="C28" s="78" t="s">
        <v>1138</v>
      </c>
    </row>
    <row r="29" spans="2:3" x14ac:dyDescent="0.4">
      <c r="B29" s="18" t="s">
        <v>1587</v>
      </c>
      <c r="C29" s="78" t="s">
        <v>1588</v>
      </c>
    </row>
    <row r="30" spans="2:3" x14ac:dyDescent="0.4">
      <c r="B30" s="20"/>
      <c r="C30" s="71"/>
    </row>
    <row r="32" spans="2:3" x14ac:dyDescent="0.4">
      <c r="B32" s="109" t="s">
        <v>1127</v>
      </c>
      <c r="C32" s="109"/>
    </row>
    <row r="33" spans="2:3" x14ac:dyDescent="0.4">
      <c r="B33" s="109"/>
      <c r="C33" s="109"/>
    </row>
    <row r="35" spans="2:3" x14ac:dyDescent="0.4">
      <c r="B35" s="109" t="s">
        <v>1589</v>
      </c>
      <c r="C35" s="109"/>
    </row>
    <row r="36" spans="2:3" x14ac:dyDescent="0.4">
      <c r="B36" s="109"/>
      <c r="C36" s="109"/>
    </row>
    <row r="37" spans="2:3" x14ac:dyDescent="0.4">
      <c r="B37" s="109"/>
      <c r="C37" s="109"/>
    </row>
  </sheetData>
  <mergeCells count="17">
    <mergeCell ref="B32:C33"/>
    <mergeCell ref="B35:C37"/>
    <mergeCell ref="B13:C13"/>
    <mergeCell ref="B14:C14"/>
    <mergeCell ref="B15:C15"/>
    <mergeCell ref="B19:C19"/>
    <mergeCell ref="B18:C18"/>
    <mergeCell ref="B16:C16"/>
    <mergeCell ref="B4:C7"/>
    <mergeCell ref="B22:C22"/>
    <mergeCell ref="B8:C8"/>
    <mergeCell ref="B12:C12"/>
    <mergeCell ref="B11:C11"/>
    <mergeCell ref="B10:C10"/>
    <mergeCell ref="B9:C9"/>
    <mergeCell ref="B17:C17"/>
    <mergeCell ref="B20:C21"/>
  </mergeCells>
  <printOptions horizontalCentered="1"/>
  <pageMargins left="0.59055118110236227" right="0.23622047244094491" top="0.98425196850393704" bottom="0.74803149606299213" header="0.31496062992125984" footer="0.31496062992125984"/>
  <pageSetup scale="83" fitToHeight="3"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7303F-0968-4856-A52B-3E015FF8F5CE}">
  <sheetPr>
    <pageSetUpPr fitToPage="1"/>
  </sheetPr>
  <dimension ref="B1:H133"/>
  <sheetViews>
    <sheetView showGridLines="0" zoomScaleNormal="100" workbookViewId="0">
      <pane xSplit="4" ySplit="3" topLeftCell="E4" activePane="bottomRight" state="frozen"/>
      <selection pane="topRight" activeCell="E1" sqref="E1"/>
      <selection pane="bottomLeft" activeCell="A4" sqref="A4"/>
      <selection pane="bottomRight" activeCell="E5" sqref="E5"/>
    </sheetView>
  </sheetViews>
  <sheetFormatPr defaultColWidth="9.07421875" defaultRowHeight="17.149999999999999" x14ac:dyDescent="0.4"/>
  <cols>
    <col min="1" max="1" width="2.69140625" style="14" customWidth="1"/>
    <col min="2" max="2" width="10.4609375" style="42" customWidth="1"/>
    <col min="3" max="3" width="14.69140625" style="42" customWidth="1"/>
    <col min="4" max="6" width="36.69140625" style="14" customWidth="1"/>
    <col min="7" max="7" width="14.69140625" style="14" customWidth="1"/>
    <col min="8" max="8" width="12.53515625" style="14" bestFit="1" customWidth="1"/>
    <col min="9" max="16384" width="9.07421875" style="14"/>
  </cols>
  <sheetData>
    <row r="1" spans="2:8" x14ac:dyDescent="0.4">
      <c r="F1" s="54" t="s">
        <v>1092</v>
      </c>
      <c r="G1" s="65">
        <f>G2/1000000</f>
        <v>105.06799599999999</v>
      </c>
      <c r="H1" s="66"/>
    </row>
    <row r="2" spans="2:8" ht="18" x14ac:dyDescent="0.4">
      <c r="B2" s="60" t="s">
        <v>249</v>
      </c>
      <c r="D2" s="54" t="s">
        <v>780</v>
      </c>
      <c r="E2" s="14">
        <f>COUNT(G5:G10037)</f>
        <v>123</v>
      </c>
      <c r="F2" s="54" t="s">
        <v>1597</v>
      </c>
      <c r="G2" s="65">
        <f>SUM(G5:G10038)</f>
        <v>105067996</v>
      </c>
      <c r="H2" s="42"/>
    </row>
    <row r="3" spans="2:8" ht="34.299999999999997" x14ac:dyDescent="0.4">
      <c r="B3" s="49" t="s">
        <v>81</v>
      </c>
      <c r="C3" s="43" t="s">
        <v>218</v>
      </c>
      <c r="D3" s="12" t="s">
        <v>4</v>
      </c>
      <c r="E3" s="12" t="s">
        <v>2114</v>
      </c>
      <c r="F3" s="53" t="s">
        <v>138</v>
      </c>
      <c r="G3" s="53" t="s">
        <v>779</v>
      </c>
      <c r="H3" s="13" t="s">
        <v>7</v>
      </c>
    </row>
    <row r="4" spans="2:8" x14ac:dyDescent="0.4">
      <c r="B4" s="63" t="str">
        <f>_xlfn.CONCAT("Capas geográficas: ", COUNTIF(B5:B79,"Vector"))</f>
        <v>Capas geográficas: 74</v>
      </c>
      <c r="C4" s="44"/>
      <c r="D4" s="37"/>
      <c r="E4" s="37"/>
      <c r="F4" s="55"/>
      <c r="G4" s="55"/>
      <c r="H4" s="38"/>
    </row>
    <row r="5" spans="2:8" ht="34.299999999999997" x14ac:dyDescent="0.4">
      <c r="B5" s="50" t="s">
        <v>85</v>
      </c>
      <c r="C5" s="45" t="str">
        <f>CapasGeograficas!C5</f>
        <v>IDEAM</v>
      </c>
      <c r="D5" s="16" t="str">
        <f>CapasGeograficas!C3</f>
        <v>Catálogo nacional de estaciones Colombia - CNE - IDEAM</v>
      </c>
      <c r="E5" s="32" t="str">
        <f>CapasGeograficas!C6</f>
        <v>ideam_cne</v>
      </c>
      <c r="F5" s="57" t="str">
        <f>CapasGeograficas!C7</f>
        <v>Catálogo nacional estaciones Colombia - CNE - IDEAM</v>
      </c>
      <c r="G5" s="57">
        <v>4474</v>
      </c>
      <c r="H5" s="17" t="str">
        <f>CapasGeograficas!C12</f>
        <v>Punto</v>
      </c>
    </row>
    <row r="6" spans="2:8" ht="34.299999999999997" x14ac:dyDescent="0.4">
      <c r="B6" s="50" t="s">
        <v>85</v>
      </c>
      <c r="C6" s="45" t="str">
        <f>CapasGeograficas!C44</f>
        <v>UECIJG</v>
      </c>
      <c r="D6" s="16" t="str">
        <f>CapasGeograficas!C42</f>
        <v>Zona de estudio hidrología atmosférica - UECIJG</v>
      </c>
      <c r="E6" s="32" t="str">
        <f>ZonaEstudio1</f>
        <v>uecijg_zona_estudio_1</v>
      </c>
      <c r="F6" s="57" t="str">
        <f>CapasGeograficas!C46</f>
        <v>ZE Hidrología atmosférica</v>
      </c>
      <c r="G6" s="57">
        <v>1</v>
      </c>
      <c r="H6" s="17" t="str">
        <f>CapasGeograficas!C51</f>
        <v>Polígono</v>
      </c>
    </row>
    <row r="7" spans="2:8" ht="34.299999999999997" x14ac:dyDescent="0.4">
      <c r="B7" s="50" t="s">
        <v>85</v>
      </c>
      <c r="C7" s="45" t="str">
        <f>CapasGeograficas!C63</f>
        <v>UECIJG</v>
      </c>
      <c r="D7" s="16" t="str">
        <f>CapasGeograficas!C61</f>
        <v>Zona de estudio hidrología terrestre - UECIJG</v>
      </c>
      <c r="E7" s="32" t="str">
        <f>ZonaEstudio2</f>
        <v>uecijg_zona_estudio_2</v>
      </c>
      <c r="F7" s="57" t="str">
        <f>CapasGeograficas!C65</f>
        <v>ZE Hidrología terrestre</v>
      </c>
      <c r="G7" s="57">
        <v>1</v>
      </c>
      <c r="H7" s="17" t="str">
        <f>CapasGeograficas!C70</f>
        <v>Polígono</v>
      </c>
    </row>
    <row r="8" spans="2:8" ht="51.45" x14ac:dyDescent="0.4">
      <c r="B8" s="50" t="s">
        <v>85</v>
      </c>
      <c r="C8" s="45" t="str">
        <f>CapasGeograficas!C82</f>
        <v>UECIJG</v>
      </c>
      <c r="D8" s="16" t="str">
        <f>CapasGeograficas!C80</f>
        <v>Polígonos red de muestreo zona de estudio hidrología terrestre cada 0.25 grados decimales - UECIJG</v>
      </c>
      <c r="E8" s="32" t="str">
        <f>ZonaEstudio2FishNet025d</f>
        <v>uecijg_zona_estudio_2_fishnet025d</v>
      </c>
      <c r="F8" s="57" t="str">
        <f>CapasGeograficas!C84</f>
        <v>ZE Hidrología terrestre - FishNet 0.25</v>
      </c>
      <c r="G8" s="57">
        <v>16965</v>
      </c>
      <c r="H8" s="17" t="str">
        <f>CapasGeograficas!C89</f>
        <v>Polígono</v>
      </c>
    </row>
    <row r="9" spans="2:8" ht="51.45" x14ac:dyDescent="0.4">
      <c r="B9" s="50" t="s">
        <v>85</v>
      </c>
      <c r="C9" s="45" t="str">
        <f>CapasGeograficas!C99</f>
        <v>UECIJG</v>
      </c>
      <c r="D9" s="16" t="str">
        <f>CapasGeograficas!C97</f>
        <v>Nodos red de muestreo zona de estudio hidrología terrestre cada 0.25 grados decimales - UECIJG</v>
      </c>
      <c r="E9" s="32" t="str">
        <f>ZonaEstudio2FishNet025dLabel</f>
        <v>uecijg_zona_estudio_2_fishnet025d_label</v>
      </c>
      <c r="F9" s="57" t="str">
        <f>CapasGeograficas!C101</f>
        <v>ZE Hidrología terrestre - FishNet 0.25 Label</v>
      </c>
      <c r="G9" s="57">
        <v>16965</v>
      </c>
      <c r="H9" s="17" t="str">
        <f>CapasGeograficas!C106</f>
        <v>Punto</v>
      </c>
    </row>
    <row r="10" spans="2:8" ht="34.299999999999997" x14ac:dyDescent="0.4">
      <c r="B10" s="50" t="s">
        <v>85</v>
      </c>
      <c r="C10" s="45" t="str">
        <f>CapasGeograficas!C153</f>
        <v>ANA_BR</v>
      </c>
      <c r="D10" s="16" t="str">
        <f>CapasGeograficas!C151</f>
        <v>Red de estaciones precipitación hidrología de grande escala - ANA Brasil</v>
      </c>
      <c r="E10" s="32" t="s">
        <v>713</v>
      </c>
      <c r="F10" s="57" t="str">
        <f>CapasGeograficas!C155</f>
        <v>Estaciones precipitación ANA-BR</v>
      </c>
      <c r="G10" s="57">
        <v>21271</v>
      </c>
      <c r="H10" s="17" t="str">
        <f>CapasGeograficas!C160</f>
        <v>Punto</v>
      </c>
    </row>
    <row r="11" spans="2:8" ht="34.299999999999997" x14ac:dyDescent="0.4">
      <c r="B11" s="50" t="s">
        <v>85</v>
      </c>
      <c r="C11" s="45" t="str">
        <f>CapasGeograficas!C1238</f>
        <v>ANA_BR</v>
      </c>
      <c r="D11" s="16" t="str">
        <f>CapasGeograficas!C1236</f>
        <v>Red de estaciones precipitación con agregación anual mensual - ANA Brasil</v>
      </c>
      <c r="E11" s="32" t="s">
        <v>763</v>
      </c>
      <c r="F11" s="57" t="str">
        <f>CapasGeograficas!C1240</f>
        <v>Estaciones - Precipitación mensual ANA-BR, mm</v>
      </c>
      <c r="G11" s="57">
        <v>1414875</v>
      </c>
      <c r="H11" s="17" t="str">
        <f>CapasGeograficas!C1245</f>
        <v>Punto</v>
      </c>
    </row>
    <row r="12" spans="2:8" ht="34.299999999999997" x14ac:dyDescent="0.4">
      <c r="B12" s="50" t="s">
        <v>85</v>
      </c>
      <c r="C12" s="45" t="str">
        <f>CapasGeograficas!C177</f>
        <v>ANA_BR</v>
      </c>
      <c r="D12" s="16" t="str">
        <f>CapasGeograficas!C175</f>
        <v>Red de estaciones caudal y nivel hidrología de grande escala - ANA Brasil</v>
      </c>
      <c r="E12" s="32" t="s">
        <v>715</v>
      </c>
      <c r="F12" s="57" t="str">
        <f>CapasGeograficas!C179</f>
        <v>Estaciones caudal y nivel ANA-BR</v>
      </c>
      <c r="G12" s="57">
        <v>15965</v>
      </c>
      <c r="H12" s="17" t="str">
        <f>CapasGeograficas!C184</f>
        <v>Punto</v>
      </c>
    </row>
    <row r="13" spans="2:8" ht="34.299999999999997" x14ac:dyDescent="0.4">
      <c r="B13" s="50" t="s">
        <v>85</v>
      </c>
      <c r="C13" s="45" t="str">
        <f>CapasGeograficas!C1262</f>
        <v>ANA_BR</v>
      </c>
      <c r="D13" s="16" t="str">
        <f>CapasGeograficas!C1260</f>
        <v>Red de estaciones caudal con agregación anual mensual - ANA Brasil</v>
      </c>
      <c r="E13" s="32" t="s">
        <v>766</v>
      </c>
      <c r="F13" s="57" t="str">
        <f>CapasGeograficas!C1264</f>
        <v>Estaciones - Caudal mensual ANA-BR, m³/s</v>
      </c>
      <c r="G13" s="57">
        <v>711564</v>
      </c>
      <c r="H13" s="17" t="str">
        <f>CapasGeograficas!C1269</f>
        <v>Punto</v>
      </c>
    </row>
    <row r="14" spans="2:8" ht="34.299999999999997" x14ac:dyDescent="0.4">
      <c r="B14" s="50" t="s">
        <v>85</v>
      </c>
      <c r="C14" s="45" t="str">
        <f>CapasGeograficas!C1287</f>
        <v>ANA_BR</v>
      </c>
      <c r="D14" s="16" t="str">
        <f>CapasGeograficas!C1285</f>
        <v>Red de estaciones nivel con agregación anual mensual - ANA Brasil</v>
      </c>
      <c r="E14" s="32" t="s">
        <v>769</v>
      </c>
      <c r="F14" s="57" t="str">
        <f>CapasGeograficas!C1289</f>
        <v>Estaciones - Nivel mensual ANA-BR, m³/s</v>
      </c>
      <c r="G14" s="57">
        <v>711564</v>
      </c>
      <c r="H14" s="17" t="str">
        <f>CapasGeograficas!C1294</f>
        <v>Punto</v>
      </c>
    </row>
    <row r="15" spans="2:8" ht="51.45" x14ac:dyDescent="0.4">
      <c r="B15" s="50" t="s">
        <v>85</v>
      </c>
      <c r="C15" s="45" t="str">
        <f>CapasGeograficas!C117</f>
        <v>HydroSHEDS</v>
      </c>
      <c r="D15" s="16" t="str">
        <f>CapasGeograficas!C115</f>
        <v>Cuenca hidrográfica Suramérica nivel 1, 3 y 6 - HydroSHEDS</v>
      </c>
      <c r="E15" s="32" t="str">
        <f>hybas_lake_sa_lev0N_v1c</f>
        <v>hybas_lake_sa_lev01_v1c, hybas_lake_sa_lev03_v1c, hybas_lake_sa_lev06_v1c</v>
      </c>
      <c r="F15" s="57" t="str">
        <f>CapasGeograficas!C119</f>
        <v>Cuenca hidrográfica Nivel 1, Cuenca hidrográfica Nivel 3, Cuenca hidrográfica Nivel 6</v>
      </c>
      <c r="G15" s="57">
        <f>1+31+2024</f>
        <v>2056</v>
      </c>
      <c r="H15" s="17" t="str">
        <f>CapasGeograficas!C124</f>
        <v>Polígono</v>
      </c>
    </row>
    <row r="16" spans="2:8" ht="34.299999999999997" x14ac:dyDescent="0.4">
      <c r="B16" s="50" t="s">
        <v>85</v>
      </c>
      <c r="C16" s="45" t="str">
        <f>CapasGeograficas!C206</f>
        <v>HydroSHEDS</v>
      </c>
      <c r="D16" s="16" t="str">
        <f>CapasGeograficas!C204</f>
        <v>Red de drenaje nivel 6 y superior, clasificación ordinaria - HydroSHEDS</v>
      </c>
      <c r="E16" s="32" t="str">
        <f>HydroRIVERS_v10_sa</f>
        <v>hydro_rivers_v10_sa</v>
      </c>
      <c r="F16" s="57" t="str">
        <f>CapasGeograficas!C208</f>
        <v>Red drenaje Nivel 6+</v>
      </c>
      <c r="G16" s="57">
        <v>52583</v>
      </c>
      <c r="H16" s="17" t="str">
        <f>CapasGeograficas!C213</f>
        <v>Línea</v>
      </c>
    </row>
    <row r="17" spans="2:8" x14ac:dyDescent="0.4">
      <c r="B17" s="50" t="s">
        <v>85</v>
      </c>
      <c r="C17" s="45" t="str">
        <f>CapasGeograficas!C239</f>
        <v>EAAB</v>
      </c>
      <c r="D17" s="16" t="str">
        <f>CapasGeograficas!C237</f>
        <v>Cuencas - EAAB</v>
      </c>
      <c r="E17" s="32" t="str">
        <f>hdg_Cuenca</f>
        <v>hdg_Cuenca</v>
      </c>
      <c r="F17" s="57" t="str">
        <f>CapasGeograficas!C241</f>
        <v>Cuenca hidrográfica</v>
      </c>
      <c r="G17" s="57">
        <v>6</v>
      </c>
      <c r="H17" s="17" t="str">
        <f>CapasGeograficas!C246</f>
        <v>Polígono</v>
      </c>
    </row>
    <row r="18" spans="2:8" x14ac:dyDescent="0.4">
      <c r="B18" s="50" t="s">
        <v>85</v>
      </c>
      <c r="C18" s="45" t="str">
        <f>CapasGeograficas!C264</f>
        <v>EAAB</v>
      </c>
      <c r="D18" s="16" t="str">
        <f>CapasGeograficas!C262</f>
        <v>Subcuencas - EAAB</v>
      </c>
      <c r="E18" s="32" t="str">
        <f>CapasGeograficas!C265</f>
        <v>hdg_SubCuenca</v>
      </c>
      <c r="F18" s="57" t="str">
        <f>CapasGeograficas!C266</f>
        <v>Subcuenca hidrográfica</v>
      </c>
      <c r="G18" s="57">
        <v>80</v>
      </c>
      <c r="H18" s="17" t="str">
        <f>CapasGeograficas!C271</f>
        <v>Polígono</v>
      </c>
    </row>
    <row r="19" spans="2:8" x14ac:dyDescent="0.4">
      <c r="B19" s="50" t="s">
        <v>85</v>
      </c>
      <c r="C19" s="45" t="str">
        <f>CapasGeograficas!C285</f>
        <v>EAAB</v>
      </c>
      <c r="D19" s="16" t="str">
        <f>CapasGeograficas!C283</f>
        <v>Subzona Hidrográfica - EAAB</v>
      </c>
      <c r="E19" s="32" t="str">
        <f>hdg_SubZonaHidro</f>
        <v>hdg_SubZonaHidro</v>
      </c>
      <c r="F19" s="57" t="str">
        <f>CapasGeograficas!C287</f>
        <v>Subzona hidrográfica</v>
      </c>
      <c r="G19" s="57">
        <v>7</v>
      </c>
      <c r="H19" s="17" t="str">
        <f>CapasGeograficas!C292</f>
        <v>Polígono</v>
      </c>
    </row>
    <row r="20" spans="2:8" x14ac:dyDescent="0.4">
      <c r="B20" s="50" t="s">
        <v>85</v>
      </c>
      <c r="C20" s="45" t="str">
        <f>CapasGeograficas!C308</f>
        <v>EAAB</v>
      </c>
      <c r="D20" s="16" t="str">
        <f>CapasGeograficas!C306</f>
        <v>Cuerpo de agua - EAAB</v>
      </c>
      <c r="E20" s="32" t="str">
        <f>hdg_CuerpoAgua</f>
        <v>hdg_CuerpoAgua</v>
      </c>
      <c r="F20" s="57" t="str">
        <f>CapasGeograficas!C310</f>
        <v>Cuerpos de agua</v>
      </c>
      <c r="G20" s="57">
        <v>679</v>
      </c>
      <c r="H20" s="17" t="str">
        <f>CapasGeograficas!C315</f>
        <v>Polígono</v>
      </c>
    </row>
    <row r="21" spans="2:8" x14ac:dyDescent="0.4">
      <c r="B21" s="50" t="s">
        <v>85</v>
      </c>
      <c r="C21" s="45" t="str">
        <f>CapasGeograficas!C372</f>
        <v>EAAB</v>
      </c>
      <c r="D21" s="16" t="str">
        <f>CapasGeograficas!C370</f>
        <v>Aducción - EAAB</v>
      </c>
      <c r="E21" s="32" t="str">
        <f>hdg_Drenaje</f>
        <v>eaab_aduccion</v>
      </c>
      <c r="F21" s="57" t="str">
        <f>CapasGeograficas!C374</f>
        <v>Aducción</v>
      </c>
      <c r="G21" s="57">
        <v>13280</v>
      </c>
      <c r="H21" s="17" t="str">
        <f>CapasGeograficas!C379</f>
        <v>Línea</v>
      </c>
    </row>
    <row r="22" spans="2:8" ht="34.299999999999997" x14ac:dyDescent="0.4">
      <c r="B22" s="50" t="s">
        <v>85</v>
      </c>
      <c r="C22" s="45" t="str">
        <f>CapasGeograficas!C419</f>
        <v>CAMELS_BR</v>
      </c>
      <c r="D22" s="16" t="str">
        <f>CapasGeograficas!C417</f>
        <v xml:space="preserve">Cuencas hidrográficas adjuntas - CAMELS-BR </v>
      </c>
      <c r="E22" s="32" t="s">
        <v>251</v>
      </c>
      <c r="F22" s="57" t="str">
        <f>CapasGeograficas!C421</f>
        <v>14 - Cuenca hidrográfica adjunta</v>
      </c>
      <c r="G22" s="57">
        <v>897</v>
      </c>
      <c r="H22" s="17" t="str">
        <f>CapasGeograficas!C426</f>
        <v>Polígono</v>
      </c>
    </row>
    <row r="23" spans="2:8" x14ac:dyDescent="0.4">
      <c r="B23" s="50" t="s">
        <v>85</v>
      </c>
      <c r="C23" s="45" t="str">
        <f>CapasGeograficas!C442</f>
        <v>CAMELS_BR</v>
      </c>
      <c r="D23" s="16" t="str">
        <f>CapasGeograficas!C440</f>
        <v xml:space="preserve">Estaciones - CAMELS-BR </v>
      </c>
      <c r="E23" s="32" t="s">
        <v>379</v>
      </c>
      <c r="F23" s="57" t="str">
        <f>CapasGeograficas!C444</f>
        <v>15 - Estaciones</v>
      </c>
      <c r="G23" s="57">
        <v>3679</v>
      </c>
      <c r="H23" s="17" t="str">
        <f>CapasGeograficas!C449</f>
        <v>Punto</v>
      </c>
    </row>
    <row r="24" spans="2:8" ht="34.299999999999997" x14ac:dyDescent="0.4">
      <c r="B24" s="50" t="s">
        <v>85</v>
      </c>
      <c r="C24" s="45" t="str">
        <f>CapasGeograficas!C470</f>
        <v>CAMELS_BR</v>
      </c>
      <c r="D24" s="16" t="str">
        <f>CapasGeograficas!C468</f>
        <v xml:space="preserve">Estaciones e índices climatológicos - CAMELS-BR </v>
      </c>
      <c r="E24" s="32" t="s">
        <v>380</v>
      </c>
      <c r="F24" s="57" t="str">
        <f>CapasGeograficas!C472</f>
        <v>15 - Estaciones &amp; Climatic indices</v>
      </c>
      <c r="G24" s="57">
        <v>3679</v>
      </c>
      <c r="H24" s="17" t="str">
        <f>CapasGeograficas!C477</f>
        <v>Punto</v>
      </c>
    </row>
    <row r="25" spans="2:8" ht="34.299999999999997" x14ac:dyDescent="0.4">
      <c r="B25" s="50" t="s">
        <v>85</v>
      </c>
      <c r="C25" s="45" t="str">
        <f>CapasGeograficas!C502</f>
        <v>CAMELS_BR</v>
      </c>
      <c r="D25" s="16" t="str">
        <f>CapasGeograficas!C500</f>
        <v xml:space="preserve">Estaciones y evapotranspiración GLEAM anual, mm - CAMELS-BR  </v>
      </c>
      <c r="E25" s="32" t="s">
        <v>421</v>
      </c>
      <c r="F25" s="57" t="str">
        <f>CapasGeograficas!C504</f>
        <v>15 - Estaciones - Evapotranspiración GLEAM, mm</v>
      </c>
      <c r="G25" s="57">
        <v>1677</v>
      </c>
      <c r="H25" s="17" t="str">
        <f>CapasGeograficas!C509</f>
        <v>Punto</v>
      </c>
    </row>
    <row r="26" spans="2:8" ht="34.299999999999997" x14ac:dyDescent="0.4">
      <c r="B26" s="50" t="s">
        <v>85</v>
      </c>
      <c r="C26" s="45" t="str">
        <f>CapasGeograficas!C550</f>
        <v>CAMELS_BR</v>
      </c>
      <c r="D26" s="16" t="str">
        <f>CapasGeograficas!C548</f>
        <v xml:space="preserve">Estaciones y evapotranspiración potencial GLEAM anual, mm - CAMELS-BR  </v>
      </c>
      <c r="E26" s="32" t="s">
        <v>427</v>
      </c>
      <c r="F26" s="57" t="str">
        <f>CapasGeograficas!C552</f>
        <v>15 - Estaciones - Evapotranspiración potencial GLEAM, mm</v>
      </c>
      <c r="G26" s="57">
        <v>1677</v>
      </c>
      <c r="H26" s="17" t="str">
        <f>CapasGeograficas!C557</f>
        <v>Punto</v>
      </c>
    </row>
    <row r="27" spans="2:8" ht="34.299999999999997" x14ac:dyDescent="0.4">
      <c r="B27" s="50" t="s">
        <v>85</v>
      </c>
      <c r="C27" s="45" t="str">
        <f>CapasGeograficas!C574</f>
        <v>CAMELS_BR</v>
      </c>
      <c r="D27" s="16" t="str">
        <f>CapasGeograficas!C572</f>
        <v xml:space="preserve">Estaciones y precipitación CHIRPS anual, mm - CAMELS-BR  </v>
      </c>
      <c r="E27" s="32" t="s">
        <v>431</v>
      </c>
      <c r="F27" s="57" t="str">
        <f>CapasGeograficas!C572</f>
        <v xml:space="preserve">Estaciones y precipitación CHIRPS anual, mm - CAMELS-BR  </v>
      </c>
      <c r="G27" s="57">
        <v>1677</v>
      </c>
      <c r="H27" s="17" t="str">
        <f>CapasGeograficas!C581</f>
        <v>Punto</v>
      </c>
    </row>
    <row r="28" spans="2:8" ht="34.299999999999997" x14ac:dyDescent="0.4">
      <c r="B28" s="50" t="s">
        <v>85</v>
      </c>
      <c r="C28" s="45" t="str">
        <f>CapasGeograficas!C598</f>
        <v>CAMELS_BR</v>
      </c>
      <c r="D28" s="16" t="str">
        <f>CapasGeograficas!C596</f>
        <v xml:space="preserve">Estaciones y precipitación MSWEP anual, mm - CAMELS-BR  </v>
      </c>
      <c r="E28" s="32" t="s">
        <v>434</v>
      </c>
      <c r="F28" s="57" t="str">
        <f>CapasGeograficas!C600</f>
        <v>15 - Estaciones - Precipitación MSWEP, mm</v>
      </c>
      <c r="G28" s="57">
        <v>1677</v>
      </c>
      <c r="H28" s="17" t="str">
        <f>CapasGeograficas!C605</f>
        <v>Punto</v>
      </c>
    </row>
    <row r="29" spans="2:8" ht="34.299999999999997" x14ac:dyDescent="0.4">
      <c r="B29" s="50" t="s">
        <v>85</v>
      </c>
      <c r="C29" s="45" t="str">
        <f>CapasGeograficas!C622</f>
        <v>CAMELS_BR</v>
      </c>
      <c r="D29" s="16" t="str">
        <f>CapasGeograficas!C620</f>
        <v xml:space="preserve">Estaciones y precipitación CPC anual, mm - CAMELS-BR  </v>
      </c>
      <c r="E29" s="32" t="s">
        <v>616</v>
      </c>
      <c r="F29" s="57" t="str">
        <f>CapasGeograficas!C624</f>
        <v>15 - Estaciones - Precipitación CPC, mm</v>
      </c>
      <c r="G29" s="57">
        <v>1677</v>
      </c>
      <c r="H29" s="17" t="str">
        <f>CapasGeograficas!C629</f>
        <v>Punto</v>
      </c>
    </row>
    <row r="30" spans="2:8" ht="34.299999999999997" x14ac:dyDescent="0.4">
      <c r="B30" s="50" t="s">
        <v>85</v>
      </c>
      <c r="C30" s="45" t="str">
        <f>CapasGeograficas!C646</f>
        <v>CAMELS_BR</v>
      </c>
      <c r="D30" s="16" t="str">
        <f>CapasGeograficas!C644</f>
        <v xml:space="preserve">Estaciones y caudal simulado anual, m³/s - CAMELS-BR  </v>
      </c>
      <c r="E30" s="32" t="s">
        <v>436</v>
      </c>
      <c r="F30" s="57" t="str">
        <f>CapasGeograficas!C648</f>
        <v>15 - Estaciones - Caudal simulado drenajes, m³/s</v>
      </c>
      <c r="G30" s="57">
        <v>1471</v>
      </c>
      <c r="H30" s="17" t="str">
        <f>CapasGeograficas!C653</f>
        <v>Punto</v>
      </c>
    </row>
    <row r="31" spans="2:8" ht="34.299999999999997" x14ac:dyDescent="0.4">
      <c r="B31" s="50" t="s">
        <v>85</v>
      </c>
      <c r="C31" s="45" t="str">
        <f>CapasGeograficas!C670</f>
        <v>CAMELS_BR</v>
      </c>
      <c r="D31" s="16" t="str">
        <f>CapasGeograficas!C668</f>
        <v xml:space="preserve">Estaciones y caudal medido anual, m³/s - CAMELS-BR  </v>
      </c>
      <c r="E31" s="32" t="s">
        <v>440</v>
      </c>
      <c r="F31" s="57" t="str">
        <f>CapasGeograficas!C672</f>
        <v>15 - Estaciones - Caudal medido drenajes, m³/s</v>
      </c>
      <c r="G31" s="57">
        <v>1623</v>
      </c>
      <c r="H31" s="17" t="str">
        <f>CapasGeograficas!C677</f>
        <v>Punto</v>
      </c>
    </row>
    <row r="32" spans="2:8" ht="34.299999999999997" x14ac:dyDescent="0.4">
      <c r="B32" s="50" t="s">
        <v>85</v>
      </c>
      <c r="C32" s="45" t="str">
        <f>CapasGeograficas!C694</f>
        <v>CAMELS_BR</v>
      </c>
      <c r="D32" s="16" t="str">
        <f>CapasGeograficas!C692</f>
        <v xml:space="preserve">Estaciones y caudal medido laminado, mm - CAMELS-BR  </v>
      </c>
      <c r="E32" s="32" t="s">
        <v>443</v>
      </c>
      <c r="F32" s="57" t="str">
        <f>CapasGeograficas!C696</f>
        <v>15 - Estaciones - Caudal laminado drenajes, mm</v>
      </c>
      <c r="G32" s="57">
        <v>1677</v>
      </c>
      <c r="H32" s="17" t="str">
        <f>CapasGeograficas!C701</f>
        <v>Punto</v>
      </c>
    </row>
    <row r="33" spans="2:8" ht="34.299999999999997" x14ac:dyDescent="0.4">
      <c r="B33" s="50" t="s">
        <v>85</v>
      </c>
      <c r="C33" s="45" t="str">
        <f>CapasGeograficas!C718</f>
        <v>CAMELS_BR</v>
      </c>
      <c r="D33" s="16" t="str">
        <f>CapasGeograficas!C716</f>
        <v xml:space="preserve">Estaciones y temperatura máxima anual CPC, °C - CAMELS-BR  </v>
      </c>
      <c r="E33" s="32" t="s">
        <v>445</v>
      </c>
      <c r="F33" s="57" t="str">
        <f>CapasGeograficas!C720</f>
        <v>15 - Estaciones - Temperatura máxima CPC, mm</v>
      </c>
      <c r="G33" s="57">
        <v>1677</v>
      </c>
      <c r="H33" s="17" t="str">
        <f>CapasGeograficas!C725</f>
        <v>Punto</v>
      </c>
    </row>
    <row r="34" spans="2:8" ht="34.299999999999997" x14ac:dyDescent="0.4">
      <c r="B34" s="50" t="s">
        <v>85</v>
      </c>
      <c r="C34" s="45" t="str">
        <f>CapasGeograficas!C742</f>
        <v>CAMELS_BR</v>
      </c>
      <c r="D34" s="16" t="str">
        <f>CapasGeograficas!C740</f>
        <v xml:space="preserve">Estaciones y temperatura media anual CPC, °C - CAMELS-BR  </v>
      </c>
      <c r="E34" s="32" t="s">
        <v>447</v>
      </c>
      <c r="F34" s="57" t="str">
        <f>CapasGeograficas!C744</f>
        <v>15 - Estaciones - Temperatura media CPC, mm</v>
      </c>
      <c r="G34" s="57">
        <v>612535</v>
      </c>
      <c r="H34" s="17" t="str">
        <f>CapasGeograficas!C749</f>
        <v>Punto</v>
      </c>
    </row>
    <row r="35" spans="2:8" ht="34.299999999999997" x14ac:dyDescent="0.4">
      <c r="B35" s="50" t="s">
        <v>85</v>
      </c>
      <c r="C35" s="45" t="str">
        <f>CapasGeograficas!C766</f>
        <v>CAMELS_BR</v>
      </c>
      <c r="D35" s="16" t="str">
        <f>CapasGeograficas!C764</f>
        <v xml:space="preserve">Estaciones y temperatura mínima anual CPC, °C - CAMELS-BR  </v>
      </c>
      <c r="E35" s="32" t="s">
        <v>449</v>
      </c>
      <c r="F35" s="57" t="str">
        <f>CapasGeograficas!C768</f>
        <v>15 - Estaciones - Temperatura mínima CPC, mm</v>
      </c>
      <c r="G35" s="57">
        <v>1677</v>
      </c>
      <c r="H35" s="17" t="str">
        <f>CapasGeograficas!C773</f>
        <v>Punto</v>
      </c>
    </row>
    <row r="36" spans="2:8" ht="34.299999999999997" x14ac:dyDescent="0.4">
      <c r="B36" s="50" t="s">
        <v>85</v>
      </c>
      <c r="C36" s="45" t="str">
        <f>CapasGeograficas!C790</f>
        <v>CAMELS_BR</v>
      </c>
      <c r="D36" s="16" t="str">
        <f>CapasGeograficas!C788</f>
        <v xml:space="preserve">Cuencas hidrográficas adjuntas y geología - CAMELS-BR </v>
      </c>
      <c r="E36" s="32" t="s">
        <v>633</v>
      </c>
      <c r="F36" s="57" t="str">
        <f>CapasGeograficas!C792</f>
        <v>14 - Cuenca hidrográfica &amp; Geología</v>
      </c>
      <c r="G36" s="57">
        <v>43</v>
      </c>
      <c r="H36" s="17" t="str">
        <f>CapasGeograficas!C797</f>
        <v>Polígono</v>
      </c>
    </row>
    <row r="37" spans="2:8" ht="34.299999999999997" x14ac:dyDescent="0.4">
      <c r="B37" s="50" t="s">
        <v>85</v>
      </c>
      <c r="C37" s="45" t="str">
        <f>CapasGeograficas!C812</f>
        <v>CAMELS_BR</v>
      </c>
      <c r="D37" s="16" t="str">
        <f>CapasGeograficas!C810</f>
        <v xml:space="preserve">Cuencas hidrográficas adjuntas e intervención humana - CAMELS-BR </v>
      </c>
      <c r="E37" s="32" t="s">
        <v>632</v>
      </c>
      <c r="F37" s="57" t="str">
        <f>CapasGeograficas!C814</f>
        <v>14 - Cuenca hidrográfica &amp; Intervención humana</v>
      </c>
      <c r="G37" s="57">
        <v>43</v>
      </c>
      <c r="H37" s="17" t="str">
        <f>CapasGeograficas!C819</f>
        <v>Polígono</v>
      </c>
    </row>
    <row r="38" spans="2:8" ht="34.299999999999997" x14ac:dyDescent="0.4">
      <c r="B38" s="50" t="s">
        <v>85</v>
      </c>
      <c r="C38" s="45" t="str">
        <f>CapasGeograficas!C831</f>
        <v>CAMELS_BR</v>
      </c>
      <c r="D38" s="16" t="str">
        <f>CapasGeograficas!C829</f>
        <v xml:space="preserve">Cuencas hidrográficas adjuntas e hidrología - CAMELS-BR </v>
      </c>
      <c r="E38" s="32" t="s">
        <v>641</v>
      </c>
      <c r="F38" s="57" t="str">
        <f>CapasGeograficas!C833</f>
        <v>14 - Cuenca hidrográfica &amp; Hidrología</v>
      </c>
      <c r="G38" s="57">
        <v>43</v>
      </c>
      <c r="H38" s="17" t="str">
        <f>CapasGeograficas!C838</f>
        <v>Polígono</v>
      </c>
    </row>
    <row r="39" spans="2:8" ht="34.299999999999997" x14ac:dyDescent="0.4">
      <c r="B39" s="50" t="s">
        <v>85</v>
      </c>
      <c r="C39" s="45" t="str">
        <f>CapasGeograficas!C858</f>
        <v>CAMELS_BR</v>
      </c>
      <c r="D39" s="16" t="str">
        <f>CapasGeograficas!C856</f>
        <v xml:space="preserve">Cuencas hidrográficas adjuntas y coberturas de tierras - CAMELS-BR </v>
      </c>
      <c r="E39" s="32" t="s">
        <v>643</v>
      </c>
      <c r="F39" s="57" t="str">
        <f>CapasGeograficas!C860</f>
        <v>14 - Cuenca hidrográfica &amp; Cobertura tierras</v>
      </c>
      <c r="G39" s="57">
        <v>43</v>
      </c>
      <c r="H39" s="17" t="str">
        <f>CapasGeograficas!C865</f>
        <v>Polígono</v>
      </c>
    </row>
    <row r="40" spans="2:8" ht="34.299999999999997" x14ac:dyDescent="0.4">
      <c r="B40" s="50" t="s">
        <v>85</v>
      </c>
      <c r="C40" s="45" t="str">
        <f>CapasGeograficas!C884</f>
        <v>CAMELS_BR</v>
      </c>
      <c r="D40" s="16" t="str">
        <f>CapasGeograficas!C882</f>
        <v xml:space="preserve">Cuencas hidrográficas adjuntas y tipos de suelos - CAMELS-BR </v>
      </c>
      <c r="E40" s="32" t="s">
        <v>647</v>
      </c>
      <c r="F40" s="57" t="str">
        <f>CapasGeograficas!C886</f>
        <v>14 - Cuenca hidrográfica &amp; Tipos de suelos</v>
      </c>
      <c r="G40" s="57">
        <v>43</v>
      </c>
      <c r="H40" s="17" t="str">
        <f>CapasGeograficas!C891</f>
        <v>Polígono</v>
      </c>
    </row>
    <row r="41" spans="2:8" ht="34.299999999999997" x14ac:dyDescent="0.4">
      <c r="B41" s="50" t="s">
        <v>85</v>
      </c>
      <c r="C41" s="45" t="str">
        <f>CapasGeograficas!C906</f>
        <v>CAMELS_BR</v>
      </c>
      <c r="D41" s="16" t="str">
        <f>CapasGeograficas!C904</f>
        <v xml:space="preserve">Cuencas hidrográficas adjuntas y topografía - CAMELS-BR </v>
      </c>
      <c r="E41" s="32" t="s">
        <v>656</v>
      </c>
      <c r="F41" s="57" t="str">
        <f>CapasGeograficas!C908</f>
        <v>14 - Cuenca hidrográfica &amp; Topografía</v>
      </c>
      <c r="G41" s="57">
        <v>43</v>
      </c>
      <c r="H41" s="17" t="str">
        <f>CapasGeograficas!C913</f>
        <v>Polígono</v>
      </c>
    </row>
    <row r="42" spans="2:8" ht="34.299999999999997" x14ac:dyDescent="0.4">
      <c r="B42" s="50" t="s">
        <v>85</v>
      </c>
      <c r="C42" s="45" t="str">
        <f>CapasGeograficas!C926</f>
        <v>CAMELS_BR</v>
      </c>
      <c r="D42" s="16" t="str">
        <f>CapasGeograficas!C924</f>
        <v xml:space="preserve">Estaciones y caudal medido anual mensual, m³/s - CAMELS-BR  </v>
      </c>
      <c r="E42" s="32" t="s">
        <v>668</v>
      </c>
      <c r="F42" s="57" t="str">
        <f>CapasGeograficas!C928</f>
        <v>15 - Estaciones - Caudal medido drenajes, m³/s</v>
      </c>
      <c r="G42" s="57">
        <v>19160</v>
      </c>
      <c r="H42" s="17" t="str">
        <f>CapasGeograficas!C933</f>
        <v>Punto</v>
      </c>
    </row>
    <row r="43" spans="2:8" ht="34.299999999999997" x14ac:dyDescent="0.4">
      <c r="B43" s="50" t="s">
        <v>85</v>
      </c>
      <c r="C43" s="45" t="str">
        <f>CapasGeograficas!C952</f>
        <v>CAMELS_BR</v>
      </c>
      <c r="D43" s="16" t="str">
        <f>CapasGeograficas!C950</f>
        <v xml:space="preserve">Estaciones y caudal medido laminado anual mensual, mm - CAMELS-BR  </v>
      </c>
      <c r="E43" s="32" t="s">
        <v>672</v>
      </c>
      <c r="F43" s="57" t="str">
        <f>CapasGeograficas!C954</f>
        <v>15 - Estaciones - Caudal laminado drenajes, mm</v>
      </c>
      <c r="G43" s="57">
        <v>20124</v>
      </c>
      <c r="H43" s="17" t="str">
        <f>CapasGeograficas!C959</f>
        <v>Punto</v>
      </c>
    </row>
    <row r="44" spans="2:8" ht="34.299999999999997" x14ac:dyDescent="0.4">
      <c r="B44" s="50" t="s">
        <v>85</v>
      </c>
      <c r="C44" s="45" t="str">
        <f>CapasGeograficas!C978</f>
        <v>CAMELS_BR</v>
      </c>
      <c r="D44" s="16" t="str">
        <f>CapasGeograficas!C976</f>
        <v xml:space="preserve">Estaciones y caudal simulado anual mensual, m³/s - CAMELS-BR  </v>
      </c>
      <c r="E44" s="32" t="s">
        <v>675</v>
      </c>
      <c r="F44" s="57" t="str">
        <f>CapasGeograficas!C980</f>
        <v>15 - Estaciones - Caudal simulado drenajes, m³/s</v>
      </c>
      <c r="G44" s="57">
        <v>17641</v>
      </c>
      <c r="H44" s="17" t="str">
        <f>CapasGeograficas!C985</f>
        <v>Punto</v>
      </c>
    </row>
    <row r="45" spans="2:8" ht="34.299999999999997" x14ac:dyDescent="0.4">
      <c r="B45" s="50" t="s">
        <v>85</v>
      </c>
      <c r="C45" s="45" t="str">
        <f>CapasGeograficas!C1004</f>
        <v>CAMELS_BR</v>
      </c>
      <c r="D45" s="16" t="str">
        <f>CapasGeograficas!C1002</f>
        <v xml:space="preserve">Estaciones y precipitación CHIRPS anual mensual, mm - CAMELS-BR  </v>
      </c>
      <c r="E45" s="32" t="s">
        <v>678</v>
      </c>
      <c r="F45" s="57" t="str">
        <f>CapasGeograficas!C1006</f>
        <v>15 - Estaciones - Precipitación CHIRPS, mm</v>
      </c>
      <c r="G45" s="57">
        <v>20124</v>
      </c>
      <c r="H45" s="17" t="str">
        <f>CapasGeograficas!C1011</f>
        <v>Punto</v>
      </c>
    </row>
    <row r="46" spans="2:8" ht="34.299999999999997" x14ac:dyDescent="0.4">
      <c r="B46" s="50" t="s">
        <v>85</v>
      </c>
      <c r="C46" s="45" t="str">
        <f>CapasGeograficas!C1030</f>
        <v>CAMELS_BR</v>
      </c>
      <c r="D46" s="16" t="str">
        <f>CapasGeograficas!C1028</f>
        <v xml:space="preserve">Estaciones y precipitación MSWEP anual mensual, mm - CAMELS-BR  </v>
      </c>
      <c r="E46" s="32" t="s">
        <v>679</v>
      </c>
      <c r="F46" s="57" t="str">
        <f>CapasGeograficas!C1032</f>
        <v>15 - Estaciones - Precipitación MSWEP, mm</v>
      </c>
      <c r="G46" s="57">
        <v>20124</v>
      </c>
      <c r="H46" s="17" t="str">
        <f>CapasGeograficas!C1037</f>
        <v>Punto</v>
      </c>
    </row>
    <row r="47" spans="2:8" ht="34.299999999999997" x14ac:dyDescent="0.4">
      <c r="B47" s="50" t="s">
        <v>85</v>
      </c>
      <c r="C47" s="45" t="str">
        <f>CapasGeograficas!C1056</f>
        <v>CAMELS_BR</v>
      </c>
      <c r="D47" s="16" t="str">
        <f>CapasGeograficas!C1054</f>
        <v xml:space="preserve">Estaciones y evapotranspiración GLEAM anual mensual, mm - CAMELS-BR  </v>
      </c>
      <c r="E47" s="32" t="s">
        <v>684</v>
      </c>
      <c r="F47" s="57" t="str">
        <f>CapasGeograficas!C1058</f>
        <v>15 - Estaciones - Evapotranspiración GLEAM, mm</v>
      </c>
      <c r="G47" s="57">
        <v>20124</v>
      </c>
      <c r="H47" s="17" t="str">
        <f>CapasGeograficas!C1063</f>
        <v>Punto</v>
      </c>
    </row>
    <row r="48" spans="2:8" ht="34.299999999999997" x14ac:dyDescent="0.4">
      <c r="B48" s="50" t="s">
        <v>85</v>
      </c>
      <c r="C48" s="45" t="str">
        <f>CapasGeograficas!C1082</f>
        <v>CAMELS_BR</v>
      </c>
      <c r="D48" s="16" t="str">
        <f>CapasGeograficas!C1080</f>
        <v xml:space="preserve">Estaciones y evapotranspiración MGB anual mensual, mm - CAMELS-BR  </v>
      </c>
      <c r="E48" s="32" t="s">
        <v>687</v>
      </c>
      <c r="F48" s="57" t="str">
        <f>CapasGeograficas!C1084</f>
        <v>15 - Estaciones - Evapotranspiración MGB, mm</v>
      </c>
      <c r="G48" s="57">
        <v>20124</v>
      </c>
      <c r="H48" s="17" t="str">
        <f>CapasGeograficas!C1089</f>
        <v>Punto</v>
      </c>
    </row>
    <row r="49" spans="2:8" ht="34.299999999999997" x14ac:dyDescent="0.4">
      <c r="B49" s="50" t="s">
        <v>85</v>
      </c>
      <c r="C49" s="45" t="str">
        <f>CapasGeograficas!C526</f>
        <v>CAMELS_BR</v>
      </c>
      <c r="D49" s="16" t="str">
        <f>CapasGeograficas!C524</f>
        <v xml:space="preserve">Estaciones y evapotranspiración MGB anual, mm - CAMELS-BR  </v>
      </c>
      <c r="E49" s="32" t="s">
        <v>425</v>
      </c>
      <c r="F49" s="57" t="str">
        <f>CapasGeograficas!C528</f>
        <v>15 - Estaciones - Evapotranspiración MGB, mm</v>
      </c>
      <c r="G49" s="57">
        <v>1677</v>
      </c>
      <c r="H49" s="17" t="str">
        <f>CapasGeograficas!C533</f>
        <v>Punto</v>
      </c>
    </row>
    <row r="50" spans="2:8" ht="34.299999999999997" x14ac:dyDescent="0.4">
      <c r="B50" s="50" t="s">
        <v>85</v>
      </c>
      <c r="C50" s="45" t="str">
        <f>CapasGeograficas!C1108</f>
        <v>CAMELS_BR</v>
      </c>
      <c r="D50" s="16" t="str">
        <f>CapasGeograficas!C1106</f>
        <v xml:space="preserve">Estaciones y evapotranspiración potencial GLEAM anual mensual, mm - CAMELS-BR  </v>
      </c>
      <c r="E50" s="32" t="s">
        <v>690</v>
      </c>
      <c r="F50" s="57" t="str">
        <f>CapasGeograficas!C1110</f>
        <v>15 - Estaciones - Evapotranspiración potencial GLEAM, mm</v>
      </c>
      <c r="G50" s="57">
        <v>20124</v>
      </c>
      <c r="H50" s="17" t="str">
        <f>CapasGeograficas!C1115</f>
        <v>Punto</v>
      </c>
    </row>
    <row r="51" spans="2:8" ht="34.299999999999997" x14ac:dyDescent="0.4">
      <c r="B51" s="50" t="s">
        <v>85</v>
      </c>
      <c r="C51" s="45" t="str">
        <f>CapasGeograficas!C1134</f>
        <v>CAMELS_BR</v>
      </c>
      <c r="D51" s="16" t="str">
        <f>CapasGeograficas!C1132</f>
        <v xml:space="preserve">Estaciones y temperatura mínima anual mensual CPC, °C - CAMELS-BR  </v>
      </c>
      <c r="E51" s="32" t="s">
        <v>693</v>
      </c>
      <c r="F51" s="57" t="str">
        <f>CapasGeograficas!C1136</f>
        <v>15 - Estaciones - Temperatura mínima CPC, mm</v>
      </c>
      <c r="G51" s="57">
        <v>20124</v>
      </c>
      <c r="H51" s="17" t="str">
        <f>CapasGeograficas!C1141</f>
        <v>Punto</v>
      </c>
    </row>
    <row r="52" spans="2:8" ht="34.299999999999997" x14ac:dyDescent="0.4">
      <c r="B52" s="50" t="s">
        <v>85</v>
      </c>
      <c r="C52" s="45" t="str">
        <f>CapasGeograficas!C1160</f>
        <v>CAMELS_BR</v>
      </c>
      <c r="D52" s="16" t="str">
        <f>CapasGeograficas!C1158</f>
        <v xml:space="preserve">Estaciones y temperatura media anual mensual CPC, °C - CAMELS-BR  </v>
      </c>
      <c r="E52" s="32" t="s">
        <v>699</v>
      </c>
      <c r="F52" s="57" t="str">
        <f>CapasGeograficas!C1162</f>
        <v>15 - Estaciones - Temperatura media CPC, mm</v>
      </c>
      <c r="G52" s="57">
        <v>20124</v>
      </c>
      <c r="H52" s="17" t="str">
        <f>CapasGeograficas!C1167</f>
        <v>Punto</v>
      </c>
    </row>
    <row r="53" spans="2:8" ht="34.299999999999997" x14ac:dyDescent="0.4">
      <c r="B53" s="50" t="s">
        <v>85</v>
      </c>
      <c r="C53" s="45" t="str">
        <f>CapasGeograficas!C1186</f>
        <v>CAMELS_BR</v>
      </c>
      <c r="D53" s="16" t="str">
        <f>CapasGeograficas!C1184</f>
        <v xml:space="preserve">Estaciones y temperatura máxima anual mensual CPC, °C - CAMELS-BR  </v>
      </c>
      <c r="E53" s="32" t="s">
        <v>702</v>
      </c>
      <c r="F53" s="57" t="str">
        <f>CapasGeograficas!C1188</f>
        <v>15 - Estaciones - Temperatura máxima CPC, mm</v>
      </c>
      <c r="G53" s="57">
        <v>20124</v>
      </c>
      <c r="H53" s="17" t="str">
        <f>CapasGeograficas!C1193</f>
        <v>Punto</v>
      </c>
    </row>
    <row r="54" spans="2:8" ht="34.299999999999997" x14ac:dyDescent="0.4">
      <c r="B54" s="50" t="s">
        <v>85</v>
      </c>
      <c r="C54" s="45" t="str">
        <f>CapasGeograficas!C742</f>
        <v>CAMELS_BR</v>
      </c>
      <c r="D54" s="16" t="str">
        <f>CapasGeograficas!C740</f>
        <v xml:space="preserve">Estaciones y temperatura media anual CPC, °C - CAMELS-BR  </v>
      </c>
      <c r="E54" s="32" t="s">
        <v>447</v>
      </c>
      <c r="F54" s="57" t="str">
        <f>CapasGeograficas!C744</f>
        <v>15 - Estaciones - Temperatura media CPC, mm</v>
      </c>
      <c r="G54" s="57">
        <v>1677</v>
      </c>
      <c r="H54" s="17" t="str">
        <f>CapasGeograficas!C749</f>
        <v>Punto</v>
      </c>
    </row>
    <row r="55" spans="2:8" ht="34.299999999999997" x14ac:dyDescent="0.4">
      <c r="B55" s="50" t="s">
        <v>85</v>
      </c>
      <c r="C55" s="45" t="str">
        <f>CapasGeograficas!C1212</f>
        <v>CAMELS_BR</v>
      </c>
      <c r="D55" s="16" t="str">
        <f>CapasGeograficas!C1210</f>
        <v xml:space="preserve">Estaciones y precipitación CPC anual mensual, mm - CAMELS-BR  </v>
      </c>
      <c r="E55" s="32" t="s">
        <v>705</v>
      </c>
      <c r="F55" s="57" t="str">
        <f>CapasGeograficas!C1214</f>
        <v>15 - Estaciones - Precipitación CPC, mm</v>
      </c>
      <c r="G55" s="57">
        <v>20124</v>
      </c>
      <c r="H55" s="17" t="str">
        <f>CapasGeograficas!C1219</f>
        <v>Punto</v>
      </c>
    </row>
    <row r="56" spans="2:8" ht="34.299999999999997" x14ac:dyDescent="0.4">
      <c r="B56" s="50" t="s">
        <v>85</v>
      </c>
      <c r="C56" s="45" t="str">
        <f>CapasGeograficas!C1311</f>
        <v>UECIJG</v>
      </c>
      <c r="D56" s="16" t="str">
        <f>CapasGeograficas!C1309</f>
        <v>Parques Nacionales Naturales de Colombia - PNN</v>
      </c>
      <c r="E56" s="32" t="s">
        <v>740</v>
      </c>
      <c r="F56" s="57" t="str">
        <f>CapasGeograficas!C1313</f>
        <v>Parque Nacional Natural Chingaza de Colombia - PNN</v>
      </c>
      <c r="G56" s="57">
        <v>1</v>
      </c>
      <c r="H56" s="17" t="str">
        <f>CapasGeograficas!C1318</f>
        <v>Polígono</v>
      </c>
    </row>
    <row r="57" spans="2:8" ht="34.299999999999997" x14ac:dyDescent="0.4">
      <c r="B57" s="50" t="s">
        <v>85</v>
      </c>
      <c r="C57" s="45" t="str">
        <f>CapasGeograficas!C1339</f>
        <v>CAR_CO</v>
      </c>
      <c r="D57" s="16" t="str">
        <f>CapasGeograficas!C1337</f>
        <v>Catálogo de estaciones activas - CAR - Cundinamarca - Colombia</v>
      </c>
      <c r="E57" s="32" t="s">
        <v>782</v>
      </c>
      <c r="F57" s="57" t="str">
        <f>CapasGeograficas!C1341</f>
        <v>Catálogo de estaciones activas - CAR Colombia</v>
      </c>
      <c r="G57" s="57">
        <v>433</v>
      </c>
      <c r="H57" s="17" t="str">
        <f>CapasGeograficas!C1346</f>
        <v>Punto</v>
      </c>
    </row>
    <row r="58" spans="2:8" x14ac:dyDescent="0.4">
      <c r="B58" s="50" t="s">
        <v>85</v>
      </c>
      <c r="C58" s="45" t="str">
        <f>CapasGeograficas!C1389</f>
        <v>EAAB</v>
      </c>
      <c r="D58" s="16" t="str">
        <f>CapasGeograficas!C1387</f>
        <v>Catálogo de estaciones EAAB - Colombia</v>
      </c>
      <c r="E58" s="32" t="s">
        <v>855</v>
      </c>
      <c r="F58" s="57" t="str">
        <f>CapasGeograficas!C1391</f>
        <v>Catálogo de estaciones EAAB</v>
      </c>
      <c r="G58" s="57">
        <v>122</v>
      </c>
      <c r="H58" s="17" t="str">
        <f>CapasGeograficas!C1396</f>
        <v>Punto</v>
      </c>
    </row>
    <row r="59" spans="2:8" x14ac:dyDescent="0.4">
      <c r="B59" s="50" t="s">
        <v>85</v>
      </c>
      <c r="C59" s="45" t="str">
        <f>CapasGeograficas!C372</f>
        <v>EAAB</v>
      </c>
      <c r="D59" s="16" t="str">
        <f>CapasGeograficas!C370</f>
        <v>Aducción - EAAB</v>
      </c>
      <c r="E59" s="32" t="s">
        <v>1145</v>
      </c>
      <c r="F59" s="57" t="str">
        <f>CapasGeograficas!C374</f>
        <v>Aducción</v>
      </c>
      <c r="G59" s="57">
        <v>142</v>
      </c>
      <c r="H59" s="17" t="str">
        <f>CapasGeograficas!C379</f>
        <v>Línea</v>
      </c>
    </row>
    <row r="60" spans="2:8" ht="34.299999999999997" x14ac:dyDescent="0.4">
      <c r="B60" s="50" t="s">
        <v>85</v>
      </c>
      <c r="C60" s="45" t="str">
        <f>CapasGeograficas!C1426</f>
        <v>EAAB</v>
      </c>
      <c r="D60" s="16" t="str">
        <f>CapasGeograficas!C1424</f>
        <v>Catálogo de estaciones EAAB - SIH - Colombia</v>
      </c>
      <c r="E60" s="32" t="s">
        <v>1213</v>
      </c>
      <c r="F60" s="57" t="str">
        <f>CapasGeograficas!C1428</f>
        <v>Catálogo de estaciones EAAB - SIH</v>
      </c>
      <c r="G60" s="57">
        <v>492</v>
      </c>
      <c r="H60" s="17" t="str">
        <f>CapasGeograficas!C1433</f>
        <v>Punto</v>
      </c>
    </row>
    <row r="61" spans="2:8" x14ac:dyDescent="0.4">
      <c r="B61" s="50" t="s">
        <v>85</v>
      </c>
      <c r="C61" s="45" t="str">
        <f>CapasGeograficas!C1472</f>
        <v>IDEAM</v>
      </c>
      <c r="D61" s="16" t="str">
        <f>CapasGeograficas!C1470</f>
        <v>Subzonas hidrográficas 2013 - Colombia</v>
      </c>
      <c r="E61" s="32" t="str">
        <f>CapasGeograficas!C1473</f>
        <v>szh_2013</v>
      </c>
      <c r="F61" s="57" t="str">
        <f>CapasGeograficas!C1474</f>
        <v>Subzonas hidrográficas 2013 - Colombia</v>
      </c>
      <c r="G61" s="57">
        <v>316</v>
      </c>
      <c r="H61" s="17" t="str">
        <f>CapasGeograficas!C1479</f>
        <v>Polígono</v>
      </c>
    </row>
    <row r="62" spans="2:8" x14ac:dyDescent="0.4">
      <c r="B62" s="50" t="s">
        <v>85</v>
      </c>
      <c r="C62" s="45" t="str">
        <f>CapasGeograficas!C1496</f>
        <v>IDEAM</v>
      </c>
      <c r="D62" s="16" t="str">
        <f>CapasGeograficas!C1494</f>
        <v>Zonas hidrográficas 2013 - Colombia</v>
      </c>
      <c r="E62" s="32" t="str">
        <f>CapasGeograficas!C1497</f>
        <v>zh_2013</v>
      </c>
      <c r="F62" s="57" t="str">
        <f>CapasGeograficas!C1498</f>
        <v>Zonas hidrográficas 2013 - Colombia</v>
      </c>
      <c r="G62" s="57">
        <v>39</v>
      </c>
      <c r="H62" s="17" t="str">
        <f>CapasGeograficas!C1503</f>
        <v>Polígono</v>
      </c>
    </row>
    <row r="63" spans="2:8" x14ac:dyDescent="0.4">
      <c r="B63" s="50" t="s">
        <v>85</v>
      </c>
      <c r="C63" s="45" t="str">
        <f>CapasGeograficas!C1518</f>
        <v>IDEAM</v>
      </c>
      <c r="D63" s="16" t="str">
        <f>CapasGeograficas!C1516</f>
        <v>Áreas hidrográficas 2013 - Colombia</v>
      </c>
      <c r="E63" s="32" t="str">
        <f>CapasGeograficas!C1519</f>
        <v>ah_2013</v>
      </c>
      <c r="F63" s="57" t="str">
        <f>CapasGeograficas!C1520</f>
        <v>Áreas hidrográficas 2013 - Colombia</v>
      </c>
      <c r="G63" s="57">
        <v>5</v>
      </c>
      <c r="H63" s="17" t="str">
        <f>CapasGeograficas!C1525</f>
        <v>Polígono</v>
      </c>
    </row>
    <row r="64" spans="2:8" ht="34.299999999999997" x14ac:dyDescent="0.4">
      <c r="B64" s="50" t="s">
        <v>85</v>
      </c>
      <c r="C64" s="45" t="str">
        <f>CapasGeograficas!C1538</f>
        <v>HydroSHEDS</v>
      </c>
      <c r="D64" s="16" t="str">
        <f>CapasGeograficas!C1536</f>
        <v>Cuenca hidrográfica Suramérica nivel 4 seudo - HydroSHEDS</v>
      </c>
      <c r="E64" s="32" t="str">
        <f>CapasGeograficas!C1539</f>
        <v>hybas_lake_sa_lev04_v1c_pseudo</v>
      </c>
      <c r="F64" s="57" t="str">
        <f>CapasGeograficas!C1540</f>
        <v>Cuenca hidrográfica Nivel 4 - seudo</v>
      </c>
      <c r="G64" s="57">
        <v>8</v>
      </c>
      <c r="H64" s="17" t="str">
        <f>CapasGeograficas!C1545</f>
        <v>Polígono</v>
      </c>
    </row>
    <row r="65" spans="2:8" x14ac:dyDescent="0.4">
      <c r="B65" s="50" t="s">
        <v>85</v>
      </c>
      <c r="C65" s="45" t="str">
        <f>CapasGeograficas!C1563</f>
        <v>UECIJG</v>
      </c>
      <c r="D65" s="16" t="str">
        <f>CapasGeograficas!C1561</f>
        <v>World Countries Generalized - ESRI</v>
      </c>
      <c r="E65" s="32" t="str">
        <f>esri_world_countries_generalized</f>
        <v>esri_world_countries_generalized</v>
      </c>
      <c r="F65" s="57" t="str">
        <f>CapasGeograficas!C1565</f>
        <v>World Countries Generalized - ESRI</v>
      </c>
      <c r="G65" s="57">
        <v>251</v>
      </c>
      <c r="H65" s="17" t="str">
        <f>CapasGeograficas!C1570</f>
        <v>Polígono</v>
      </c>
    </row>
    <row r="66" spans="2:8" ht="34.299999999999997" x14ac:dyDescent="0.4">
      <c r="B66" s="50" t="s">
        <v>85</v>
      </c>
      <c r="C66" s="45" t="str">
        <f>CapasGeograficas!C1538</f>
        <v>HydroSHEDS</v>
      </c>
      <c r="D66" s="16" t="str">
        <f>CapasGeograficas!C1536</f>
        <v>Cuenca hidrográfica Suramérica nivel 4 seudo - HydroSHEDS</v>
      </c>
      <c r="E66" s="32" t="str">
        <f>hybas_lake_sa_lev04_v1c_pseudo</f>
        <v>hybas_lake_sa_lev04_v1c_pseudo</v>
      </c>
      <c r="F66" s="57" t="str">
        <f>CapasGeograficas!C1540</f>
        <v>Cuenca hidrográfica Nivel 4 - seudo</v>
      </c>
      <c r="G66" s="57">
        <v>8</v>
      </c>
      <c r="H66" s="17" t="str">
        <f>CapasGeograficas!C1545</f>
        <v>Polígono</v>
      </c>
    </row>
    <row r="67" spans="2:8" ht="34.299999999999997" x14ac:dyDescent="0.4">
      <c r="B67" s="50" t="s">
        <v>85</v>
      </c>
      <c r="C67" s="45" t="str">
        <f>CapasGeograficas!C1585</f>
        <v>HydroSHEDS</v>
      </c>
      <c r="D67" s="16" t="str">
        <f>CapasGeograficas!C1583</f>
        <v>Deforestación en cuenca hidrográfica Suramérica nivel 6 - HydroSHEDS</v>
      </c>
      <c r="E67" s="32" t="str">
        <f>hybas_lake_sa_lev06_v1c_deforestacion</f>
        <v>hybas_lake_sa_lev06_v1c_deforestacion</v>
      </c>
      <c r="F67" s="57" t="str">
        <f>CapasGeograficas!C1587</f>
        <v>Cuenca hidrográfica Nivel 6 - Deforestación</v>
      </c>
      <c r="G67" s="57">
        <v>11901</v>
      </c>
      <c r="H67" s="17" t="str">
        <f>CapasGeograficas!C1592</f>
        <v>Polígono</v>
      </c>
    </row>
    <row r="68" spans="2:8" ht="34.299999999999997" x14ac:dyDescent="0.4">
      <c r="B68" s="50" t="s">
        <v>85</v>
      </c>
      <c r="C68" s="45" t="str">
        <f>CapasGeograficas!C1623</f>
        <v>UECIJG</v>
      </c>
      <c r="D68" s="16" t="str">
        <f>CapasGeograficas!C1621</f>
        <v>Coberturas de suelos en cuenca amazónica</v>
      </c>
      <c r="E68" s="32" t="str">
        <f>uecijg_coberturas</f>
        <v>uecijg_coberturas</v>
      </c>
      <c r="F68" s="57" t="str">
        <f>CapasGeograficas!C1625</f>
        <v>Land Cover</v>
      </c>
      <c r="G68" s="57">
        <v>36771</v>
      </c>
      <c r="H68" s="17" t="str">
        <f>CapasGeograficas!C1630</f>
        <v>Polígono</v>
      </c>
    </row>
    <row r="69" spans="2:8" ht="34.299999999999997" x14ac:dyDescent="0.4">
      <c r="B69" s="50" t="s">
        <v>85</v>
      </c>
      <c r="C69" s="45" t="str">
        <f>CapasGeograficas!C1673</f>
        <v>UECIJG</v>
      </c>
      <c r="D69" s="16" t="str">
        <f>CapasGeograficas!C1671</f>
        <v>Zona de estudio hidrología terrestre - Límite Chingaza - UECIJG</v>
      </c>
      <c r="E69" s="32" t="str">
        <f>uecijg_zona_estudio_2_chingaza</f>
        <v>uecijg_zona_estudio_2_chingaza</v>
      </c>
      <c r="F69" s="57" t="str">
        <f>CapasGeograficas!C1675</f>
        <v>ZE Hidrología terrestre - Chingaza</v>
      </c>
      <c r="G69" s="57">
        <v>1</v>
      </c>
      <c r="H69" s="17" t="str">
        <f>CapasGeograficas!C1680</f>
        <v>Polígono</v>
      </c>
    </row>
    <row r="70" spans="2:8" ht="34.299999999999997" x14ac:dyDescent="0.4">
      <c r="B70" s="50" t="s">
        <v>85</v>
      </c>
      <c r="C70" s="45" t="str">
        <f>CapasGeograficas!C1767</f>
        <v>UECIJG</v>
      </c>
      <c r="D70" s="16" t="str">
        <f>CapasGeograficas!C1765</f>
        <v>AWB - Zona de estudio hidrología atmosférica - Límite Chingaza - UECIJG</v>
      </c>
      <c r="E70" s="32" t="s">
        <v>1950</v>
      </c>
      <c r="F70" s="57" t="str">
        <f>CapasGeograficas!C1769</f>
        <v>AWB - Chingaza</v>
      </c>
      <c r="G70" s="57">
        <v>1</v>
      </c>
      <c r="H70" s="17" t="str">
        <f>CapasGeograficas!C1774</f>
        <v>Polígono</v>
      </c>
    </row>
    <row r="71" spans="2:8" ht="51.45" x14ac:dyDescent="0.4">
      <c r="B71" s="50" t="s">
        <v>85</v>
      </c>
      <c r="C71" s="45" t="str">
        <f>CapasGeograficas!C1786</f>
        <v>UECIJG</v>
      </c>
      <c r="D71" s="16" t="str">
        <f>CapasGeograficas!C1784</f>
        <v>AWB - Zona de estudio hidrología atmosférica - Límite Chingaza - Cardinalidad - UECIJG</v>
      </c>
      <c r="E71" s="32" t="s">
        <v>1952</v>
      </c>
      <c r="F71" s="57" t="str">
        <f>CapasGeograficas!C1788</f>
        <v>AWB - Chingaza - Cardinalidad NSEW</v>
      </c>
      <c r="G71" s="57">
        <v>4</v>
      </c>
      <c r="H71" s="17" t="str">
        <f>CapasGeograficas!C1793</f>
        <v>Línea</v>
      </c>
    </row>
    <row r="72" spans="2:8" ht="34.299999999999997" x14ac:dyDescent="0.4">
      <c r="B72" s="50" t="s">
        <v>85</v>
      </c>
      <c r="C72" s="45" t="str">
        <f>CapasGeograficas!C1803</f>
        <v>UECIJG</v>
      </c>
      <c r="D72" s="16" t="str">
        <f>CapasGeograficas!C1801</f>
        <v>AWB - Hidrología atmosférica - Cuenca Amazonas - Cardinalidad - UECIJG</v>
      </c>
      <c r="E72" s="32" t="s">
        <v>1958</v>
      </c>
      <c r="F72" s="57" t="str">
        <f>CapasGeograficas!C1805</f>
        <v>AWB - Cuenca Amazonas - Cardinalidad NSEW</v>
      </c>
      <c r="G72" s="57">
        <v>4</v>
      </c>
      <c r="H72" s="17" t="str">
        <f>CapasGeograficas!C1810</f>
        <v>Línea</v>
      </c>
    </row>
    <row r="73" spans="2:8" ht="51.45" x14ac:dyDescent="0.4">
      <c r="B73" s="50" t="s">
        <v>85</v>
      </c>
      <c r="C73" s="45" t="str">
        <f>CapasGeograficas!C1823</f>
        <v>UECIJG</v>
      </c>
      <c r="D73" s="16" t="str">
        <f>CapasGeograficas!C1821</f>
        <v>AWB - Hidrología atmosférica - Subcuencas Amazonas - Nivel 4 HydroSHEDS</v>
      </c>
      <c r="E73" s="32" t="s">
        <v>1967</v>
      </c>
      <c r="F73" s="57" t="str">
        <f>CapasGeograficas!C1825</f>
        <v>AWB - Amazonas subcuencas nivel 4</v>
      </c>
      <c r="G73" s="57">
        <v>7</v>
      </c>
      <c r="H73" s="17" t="str">
        <f>CapasGeograficas!C1830</f>
        <v>Polígono</v>
      </c>
    </row>
    <row r="74" spans="2:8" ht="51.45" x14ac:dyDescent="0.4">
      <c r="B74" s="50" t="s">
        <v>85</v>
      </c>
      <c r="C74" s="45" t="str">
        <f>CapasGeograficas!C1843</f>
        <v>UECIJG</v>
      </c>
      <c r="D74" s="16" t="str">
        <f>CapasGeograficas!C1841</f>
        <v>AWB - Hidrología atmosférica - Subcuencas Amazonas - Nivel 4 HydroSHEDS - Cardinalidad</v>
      </c>
      <c r="E74" s="32" t="s">
        <v>1972</v>
      </c>
      <c r="F74" s="57" t="str">
        <f>CapasGeograficas!C1845</f>
        <v>AWB - Amazonas subcuencas nivel 4 - Cardinalidad NSEW</v>
      </c>
      <c r="G74" s="57">
        <v>28</v>
      </c>
      <c r="H74" s="17" t="str">
        <f>CapasGeograficas!C1850</f>
        <v>Polígono</v>
      </c>
    </row>
    <row r="75" spans="2:8" ht="51.45" x14ac:dyDescent="0.4">
      <c r="B75" s="50" t="s">
        <v>85</v>
      </c>
      <c r="C75" s="45" t="str">
        <f>CapasGeograficas!C1862</f>
        <v>UECIJG</v>
      </c>
      <c r="D75" s="16" t="str">
        <f>CapasGeograficas!C1860</f>
        <v>AWB - Hidrología atmosférica - Subcuencas Amazonas - Nivel 6 HydroSHEDS</v>
      </c>
      <c r="E75" s="32" t="s">
        <v>1977</v>
      </c>
      <c r="F75" s="57" t="str">
        <f>CapasGeograficas!C1864</f>
        <v>AWB - Amazonas subcuencas nivel 6</v>
      </c>
      <c r="G75" s="57">
        <v>175428</v>
      </c>
      <c r="H75" s="17" t="str">
        <f>CapasGeograficas!C1869</f>
        <v>Polígono</v>
      </c>
    </row>
    <row r="76" spans="2:8" ht="34.299999999999997" x14ac:dyDescent="0.4">
      <c r="B76" s="50" t="s">
        <v>85</v>
      </c>
      <c r="C76" s="45" t="str">
        <f>CapasGeograficas!C1900</f>
        <v>UECIJG</v>
      </c>
      <c r="D76" s="16" t="str">
        <f>CapasGeograficas!C1898</f>
        <v>Coberturas de suelos en subcuencas nivel 6 Amazonía</v>
      </c>
      <c r="E76" s="32" t="s">
        <v>1987</v>
      </c>
      <c r="F76" s="57" t="str">
        <f>CapasGeograficas!C1864</f>
        <v>AWB - Amazonas subcuencas nivel 6</v>
      </c>
      <c r="G76" s="57">
        <v>443</v>
      </c>
      <c r="H76" s="17" t="str">
        <f>CapasGeograficas!C1869</f>
        <v>Polígono</v>
      </c>
    </row>
    <row r="77" spans="2:8" ht="51.45" x14ac:dyDescent="0.4">
      <c r="B77" s="50" t="s">
        <v>85</v>
      </c>
      <c r="C77" s="45" t="str">
        <f>CapasGeograficas!C1930</f>
        <v>UECIJG</v>
      </c>
      <c r="D77" s="16" t="str">
        <f>CapasGeograficas!C1928</f>
        <v>Ríos principales subcuencas Amazonas - Nivel 4 seudo (subtramos y puntos de muestreo de elevación)</v>
      </c>
      <c r="E77" s="32" t="s">
        <v>2047</v>
      </c>
      <c r="F77" s="57" t="str">
        <f>CapasGeograficas!C1932</f>
        <v>Amazonas - Ríos principales</v>
      </c>
      <c r="G77" s="57">
        <f>7+3954+3954</f>
        <v>7915</v>
      </c>
      <c r="H77" s="17" t="str">
        <f>CapasGeograficas!C1937</f>
        <v>Línea</v>
      </c>
    </row>
    <row r="78" spans="2:8" ht="36" customHeight="1" x14ac:dyDescent="0.4">
      <c r="B78" s="50" t="s">
        <v>85</v>
      </c>
      <c r="C78" s="45" t="str">
        <f>CapasGeograficas!C1955</f>
        <v>UECIJG</v>
      </c>
      <c r="D78" s="16" t="str">
        <f>CapasGeograficas!C1953</f>
        <v>Índice de sequía (SPI &amp; SPEI) - Cuenca Amazonas</v>
      </c>
      <c r="E78" s="32" t="s">
        <v>2074</v>
      </c>
      <c r="F78" s="57" t="str">
        <f>CapasGeograficas!C1957</f>
        <v>Cuenca Amazonas - Índice de sequia (SPI &amp; SPEI)</v>
      </c>
      <c r="G78" s="57">
        <v>3980880</v>
      </c>
      <c r="H78" s="17" t="str">
        <f>CapasGeograficas!C1962</f>
        <v>Punto</v>
      </c>
    </row>
    <row r="79" spans="2:8" x14ac:dyDescent="0.4">
      <c r="B79" s="50"/>
      <c r="C79" s="45"/>
      <c r="D79" s="16"/>
      <c r="E79" s="32"/>
      <c r="F79" s="57"/>
      <c r="G79" s="57"/>
      <c r="H79" s="17"/>
    </row>
    <row r="80" spans="2:8" x14ac:dyDescent="0.4">
      <c r="B80" s="63" t="str">
        <f>_xlfn.CONCAT("Tablas y series: ", COUNTIF(B81:B113,"Tabla"))</f>
        <v>Tablas y series: 32</v>
      </c>
      <c r="C80" s="44"/>
      <c r="D80" s="37"/>
      <c r="E80" s="37"/>
      <c r="F80" s="55"/>
      <c r="G80" s="55"/>
      <c r="H80" s="38"/>
    </row>
    <row r="81" spans="2:8" ht="85.75" x14ac:dyDescent="0.4">
      <c r="B81" s="50" t="s">
        <v>86</v>
      </c>
      <c r="C81" s="45" t="s">
        <v>0</v>
      </c>
      <c r="D81" s="16" t="str">
        <f>Tablas!C4</f>
        <v>Requerido para lectura de valores ERA Netcdf. Fuente: Escuela Colombiana de Ingeniería Julio Garavito. Obtenido a partir de la capa geográfica ZonaEstudio2FishNet025dLabel.</v>
      </c>
      <c r="E81" s="32" t="str">
        <f>Tablas!CNE_IDEAM</f>
        <v>uecijg_zona_estudio_2_fishnet025d_label_t</v>
      </c>
      <c r="F81" s="57" t="s">
        <v>0</v>
      </c>
      <c r="G81" s="57">
        <v>16965</v>
      </c>
      <c r="H81" s="17" t="s">
        <v>0</v>
      </c>
    </row>
    <row r="82" spans="2:8" ht="34.299999999999997" x14ac:dyDescent="0.4">
      <c r="B82" s="50" t="s">
        <v>86</v>
      </c>
      <c r="C82" s="45" t="s">
        <v>0</v>
      </c>
      <c r="D82" s="16" t="str">
        <f>Tablas!C12</f>
        <v>Indices climatológicos por estación - CAMELS-BR</v>
      </c>
      <c r="E82" s="32" t="str">
        <f>camels_br_climate</f>
        <v>camels_br_climate</v>
      </c>
      <c r="F82" s="57" t="s">
        <v>0</v>
      </c>
      <c r="G82" s="57">
        <v>897</v>
      </c>
      <c r="H82" s="17" t="s">
        <v>0</v>
      </c>
    </row>
    <row r="83" spans="2:8" ht="34.299999999999997" x14ac:dyDescent="0.4">
      <c r="B83" s="50" t="s">
        <v>86</v>
      </c>
      <c r="C83" s="45" t="s">
        <v>0</v>
      </c>
      <c r="D83" s="16" t="str">
        <f>Tablas!C32</f>
        <v>Caudal medido en drenajes, m³/s - CAMELS-BR</v>
      </c>
      <c r="E83" s="32" t="s">
        <v>313</v>
      </c>
      <c r="F83" s="57" t="s">
        <v>0</v>
      </c>
      <c r="G83" s="57">
        <v>2821062</v>
      </c>
      <c r="H83" s="17" t="s">
        <v>0</v>
      </c>
    </row>
    <row r="84" spans="2:8" ht="34.299999999999997" x14ac:dyDescent="0.4">
      <c r="B84" s="50" t="s">
        <v>86</v>
      </c>
      <c r="C84" s="45" t="s">
        <v>0</v>
      </c>
      <c r="D84" s="16" t="str">
        <f>Tablas!C47</f>
        <v>Caudal laminado en drenajes, mm - CAMELS-BR</v>
      </c>
      <c r="E84" s="32" t="s">
        <v>330</v>
      </c>
      <c r="F84" s="57" t="s">
        <v>0</v>
      </c>
      <c r="G84" s="57">
        <v>612535</v>
      </c>
      <c r="H84" s="17" t="s">
        <v>0</v>
      </c>
    </row>
    <row r="85" spans="2:8" ht="34.299999999999997" x14ac:dyDescent="0.4">
      <c r="B85" s="50" t="s">
        <v>86</v>
      </c>
      <c r="C85" s="45" t="s">
        <v>0</v>
      </c>
      <c r="D85" s="16" t="str">
        <f>Tablas!C62</f>
        <v>Caudal simulado en drenajes, m³/s - CAMELS-BR</v>
      </c>
      <c r="E85" s="32" t="s">
        <v>342</v>
      </c>
      <c r="F85" s="57" t="s">
        <v>0</v>
      </c>
      <c r="G85" s="57">
        <v>536928</v>
      </c>
      <c r="H85" s="17" t="s">
        <v>0</v>
      </c>
    </row>
    <row r="86" spans="2:8" x14ac:dyDescent="0.4">
      <c r="B86" s="50" t="s">
        <v>86</v>
      </c>
      <c r="C86" s="45" t="s">
        <v>0</v>
      </c>
      <c r="D86" s="16" t="str">
        <f>Tablas!C75</f>
        <v>Precipitación CHIRPS, mm - CAMELS-BR</v>
      </c>
      <c r="E86" s="32" t="s">
        <v>345</v>
      </c>
      <c r="F86" s="57" t="s">
        <v>0</v>
      </c>
      <c r="G86" s="57">
        <v>612535</v>
      </c>
      <c r="H86" s="17" t="s">
        <v>0</v>
      </c>
    </row>
    <row r="87" spans="2:8" x14ac:dyDescent="0.4">
      <c r="B87" s="50" t="s">
        <v>86</v>
      </c>
      <c r="C87" s="45" t="s">
        <v>0</v>
      </c>
      <c r="D87" s="16" t="str">
        <f>Tablas!C88</f>
        <v>Precipitación MSWEP, mm - CAMELS-BR</v>
      </c>
      <c r="E87" s="32" t="s">
        <v>347</v>
      </c>
      <c r="F87" s="57" t="s">
        <v>0</v>
      </c>
      <c r="G87" s="57">
        <v>612535</v>
      </c>
      <c r="H87" s="17" t="s">
        <v>0</v>
      </c>
    </row>
    <row r="88" spans="2:8" ht="34.299999999999997" x14ac:dyDescent="0.4">
      <c r="B88" s="50" t="s">
        <v>86</v>
      </c>
      <c r="C88" s="45" t="s">
        <v>0</v>
      </c>
      <c r="D88" s="16" t="str">
        <f>Tablas!C101</f>
        <v>Precipitación CPC NOOA, mm - CAMELS-BR</v>
      </c>
      <c r="E88" s="32" t="s">
        <v>351</v>
      </c>
      <c r="F88" s="57" t="s">
        <v>0</v>
      </c>
      <c r="G88" s="57">
        <v>612535</v>
      </c>
      <c r="H88" s="17" t="s">
        <v>0</v>
      </c>
    </row>
    <row r="89" spans="2:8" ht="34.299999999999997" x14ac:dyDescent="0.4">
      <c r="B89" s="50" t="s">
        <v>86</v>
      </c>
      <c r="C89" s="45" t="s">
        <v>0</v>
      </c>
      <c r="D89" s="16" t="str">
        <f>Tablas!C114</f>
        <v>Evapotranspiración GLEAM, mm - CAMELS-BR</v>
      </c>
      <c r="E89" s="32" t="s">
        <v>355</v>
      </c>
      <c r="F89" s="57" t="s">
        <v>0</v>
      </c>
      <c r="G89" s="57">
        <v>612535</v>
      </c>
      <c r="H89" s="17" t="s">
        <v>0</v>
      </c>
    </row>
    <row r="90" spans="2:8" ht="34.299999999999997" x14ac:dyDescent="0.4">
      <c r="B90" s="50" t="s">
        <v>86</v>
      </c>
      <c r="C90" s="45" t="s">
        <v>0</v>
      </c>
      <c r="D90" s="16" t="str">
        <f>Tablas!C127</f>
        <v>Evapotranspiración MGB, mm - CAMELS-BR</v>
      </c>
      <c r="E90" s="32" t="s">
        <v>358</v>
      </c>
      <c r="F90" s="57" t="s">
        <v>0</v>
      </c>
      <c r="G90" s="57">
        <v>612535</v>
      </c>
      <c r="H90" s="17" t="s">
        <v>0</v>
      </c>
    </row>
    <row r="91" spans="2:8" ht="34.299999999999997" x14ac:dyDescent="0.4">
      <c r="B91" s="50" t="s">
        <v>86</v>
      </c>
      <c r="C91" s="45" t="s">
        <v>0</v>
      </c>
      <c r="D91" s="16" t="str">
        <f>Tablas!C140</f>
        <v>Evapotranspiración potencial GLEAM, mm - CAMELS-BR</v>
      </c>
      <c r="E91" s="32" t="s">
        <v>360</v>
      </c>
      <c r="F91" s="57" t="s">
        <v>0</v>
      </c>
      <c r="G91" s="57">
        <v>612535</v>
      </c>
      <c r="H91" s="17" t="s">
        <v>0</v>
      </c>
    </row>
    <row r="92" spans="2:8" ht="34.299999999999997" x14ac:dyDescent="0.4">
      <c r="B92" s="50" t="s">
        <v>86</v>
      </c>
      <c r="C92" s="45" t="s">
        <v>0</v>
      </c>
      <c r="D92" s="16" t="str">
        <f>Tablas!C153</f>
        <v>Temperatura mínima CPC, mm - CAMELS-BR</v>
      </c>
      <c r="E92" s="32" t="s">
        <v>364</v>
      </c>
      <c r="F92" s="57" t="s">
        <v>0</v>
      </c>
      <c r="G92" s="57">
        <v>612535</v>
      </c>
      <c r="H92" s="17" t="s">
        <v>0</v>
      </c>
    </row>
    <row r="93" spans="2:8" ht="34.299999999999997" x14ac:dyDescent="0.4">
      <c r="B93" s="50" t="s">
        <v>86</v>
      </c>
      <c r="C93" s="45" t="s">
        <v>0</v>
      </c>
      <c r="D93" s="16" t="str">
        <f>Tablas!C166</f>
        <v>Temperatura media CPC, mm - CAMELS-BR</v>
      </c>
      <c r="E93" s="32" t="s">
        <v>368</v>
      </c>
      <c r="F93" s="57" t="s">
        <v>0</v>
      </c>
      <c r="G93" s="57">
        <v>612535</v>
      </c>
      <c r="H93" s="17" t="s">
        <v>0</v>
      </c>
    </row>
    <row r="94" spans="2:8" ht="34.299999999999997" x14ac:dyDescent="0.4">
      <c r="B94" s="50" t="s">
        <v>86</v>
      </c>
      <c r="C94" s="45" t="s">
        <v>0</v>
      </c>
      <c r="D94" s="16" t="str">
        <f>Tablas!C179</f>
        <v>Temperatura máxima CPC, mm - CAMELS-BR</v>
      </c>
      <c r="E94" s="32" t="s">
        <v>372</v>
      </c>
      <c r="F94" s="57" t="s">
        <v>0</v>
      </c>
      <c r="G94" s="57">
        <v>612535</v>
      </c>
      <c r="H94" s="17" t="s">
        <v>0</v>
      </c>
    </row>
    <row r="95" spans="2:8" x14ac:dyDescent="0.4">
      <c r="B95" s="50" t="s">
        <v>86</v>
      </c>
      <c r="C95" s="45" t="s">
        <v>0</v>
      </c>
      <c r="D95" s="16" t="str">
        <f>Tablas!C192</f>
        <v>Geología - CAMELS-BR</v>
      </c>
      <c r="E95" s="32" t="s">
        <v>467</v>
      </c>
      <c r="F95" s="57" t="s">
        <v>0</v>
      </c>
      <c r="G95" s="57">
        <v>897</v>
      </c>
      <c r="H95" s="17" t="s">
        <v>0</v>
      </c>
    </row>
    <row r="96" spans="2:8" ht="34.299999999999997" x14ac:dyDescent="0.4">
      <c r="B96" s="50" t="s">
        <v>86</v>
      </c>
      <c r="C96" s="45" t="s">
        <v>0</v>
      </c>
      <c r="D96" s="16" t="str">
        <f>Tablas!C206</f>
        <v>Índices de intervención humana - CAMELS-BR</v>
      </c>
      <c r="E96" s="32" t="s">
        <v>486</v>
      </c>
      <c r="F96" s="57" t="s">
        <v>0</v>
      </c>
      <c r="G96" s="57">
        <v>897</v>
      </c>
      <c r="H96" s="17" t="s">
        <v>0</v>
      </c>
    </row>
    <row r="97" spans="2:8" x14ac:dyDescent="0.4">
      <c r="B97" s="50" t="s">
        <v>86</v>
      </c>
      <c r="C97" s="45" t="s">
        <v>0</v>
      </c>
      <c r="D97" s="16" t="str">
        <f>Tablas!C217</f>
        <v>Índices hidrológicos - CAMELS-BR</v>
      </c>
      <c r="E97" s="32" t="s">
        <v>500</v>
      </c>
      <c r="F97" s="57" t="s">
        <v>0</v>
      </c>
      <c r="G97" s="57">
        <v>897</v>
      </c>
      <c r="H97" s="17" t="s">
        <v>0</v>
      </c>
    </row>
    <row r="98" spans="2:8" x14ac:dyDescent="0.4">
      <c r="B98" s="50" t="s">
        <v>86</v>
      </c>
      <c r="C98" s="45" t="s">
        <v>0</v>
      </c>
      <c r="D98" s="16" t="str">
        <f>Tablas!C235</f>
        <v>Cobertura de suelos - CAMELS-BR</v>
      </c>
      <c r="E98" s="32" t="s">
        <v>529</v>
      </c>
      <c r="F98" s="57" t="s">
        <v>0</v>
      </c>
      <c r="G98" s="57">
        <v>897</v>
      </c>
      <c r="H98" s="17" t="s">
        <v>0</v>
      </c>
    </row>
    <row r="99" spans="2:8" x14ac:dyDescent="0.4">
      <c r="B99" s="50" t="s">
        <v>86</v>
      </c>
      <c r="C99" s="45" t="s">
        <v>0</v>
      </c>
      <c r="D99" s="16" t="str">
        <f>Tablas!C253</f>
        <v>Localización de cuencas - CAMELS-BR</v>
      </c>
      <c r="E99" s="32" t="s">
        <v>553</v>
      </c>
      <c r="F99" s="57" t="s">
        <v>0</v>
      </c>
      <c r="G99" s="57">
        <v>3679</v>
      </c>
      <c r="H99" s="17" t="s">
        <v>0</v>
      </c>
    </row>
    <row r="100" spans="2:8" ht="34.299999999999997" x14ac:dyDescent="0.4">
      <c r="B100" s="50" t="s">
        <v>86</v>
      </c>
      <c r="C100" s="45" t="s">
        <v>0</v>
      </c>
      <c r="D100" s="16" t="str">
        <f>Tablas!C267</f>
        <v>Chequeos de calidad en cuencas - CAMELS-BR</v>
      </c>
      <c r="E100" s="32" t="s">
        <v>583</v>
      </c>
      <c r="F100" s="57" t="s">
        <v>0</v>
      </c>
      <c r="G100" s="57">
        <v>897</v>
      </c>
      <c r="H100" s="17" t="s">
        <v>0</v>
      </c>
    </row>
    <row r="101" spans="2:8" x14ac:dyDescent="0.4">
      <c r="B101" s="50" t="s">
        <v>86</v>
      </c>
      <c r="C101" s="45" t="s">
        <v>0</v>
      </c>
      <c r="D101" s="16" t="str">
        <f>Tablas!C276</f>
        <v>Características de suelos - CAMELS-BR</v>
      </c>
      <c r="E101" s="32" t="s">
        <v>589</v>
      </c>
      <c r="F101" s="57" t="s">
        <v>0</v>
      </c>
      <c r="G101" s="57">
        <v>897</v>
      </c>
      <c r="H101" s="17" t="s">
        <v>0</v>
      </c>
    </row>
    <row r="102" spans="2:8" ht="34.299999999999997" x14ac:dyDescent="0.4">
      <c r="B102" s="50" t="s">
        <v>86</v>
      </c>
      <c r="C102" s="45" t="s">
        <v>0</v>
      </c>
      <c r="D102" s="16" t="str">
        <f>Tablas!C289</f>
        <v>Características topográficas en cuencas - CAMELS-BR</v>
      </c>
      <c r="E102" s="32" t="s">
        <v>608</v>
      </c>
      <c r="F102" s="57" t="s">
        <v>0</v>
      </c>
      <c r="G102" s="57">
        <v>897</v>
      </c>
      <c r="H102" s="17" t="s">
        <v>0</v>
      </c>
    </row>
    <row r="103" spans="2:8" x14ac:dyDescent="0.4">
      <c r="B103" s="50" t="s">
        <v>86</v>
      </c>
      <c r="C103" s="45" t="s">
        <v>0</v>
      </c>
      <c r="D103" s="16" t="str">
        <f>Tablas!C300</f>
        <v>Precipitación, mm - ANA-BR</v>
      </c>
      <c r="E103" s="32" t="s">
        <v>727</v>
      </c>
      <c r="F103" s="57" t="s">
        <v>0</v>
      </c>
      <c r="G103" s="57">
        <v>43065852</v>
      </c>
      <c r="H103" s="17" t="s">
        <v>0</v>
      </c>
    </row>
    <row r="104" spans="2:8" x14ac:dyDescent="0.4">
      <c r="B104" s="50" t="s">
        <v>86</v>
      </c>
      <c r="C104" s="45" t="s">
        <v>0</v>
      </c>
      <c r="D104" s="16" t="str">
        <f>Tablas!C326</f>
        <v>Nivel, m - ANA-BR</v>
      </c>
      <c r="E104" s="32" t="s">
        <v>735</v>
      </c>
      <c r="F104" s="57" t="s">
        <v>0</v>
      </c>
      <c r="G104" s="57">
        <v>21658574</v>
      </c>
      <c r="H104" s="17" t="s">
        <v>0</v>
      </c>
    </row>
    <row r="105" spans="2:8" x14ac:dyDescent="0.4">
      <c r="B105" s="50" t="s">
        <v>86</v>
      </c>
      <c r="C105" s="45" t="s">
        <v>0</v>
      </c>
      <c r="D105" s="16" t="str">
        <f>Tablas!C313</f>
        <v>Caudal, m³/s - ANA-BR</v>
      </c>
      <c r="E105" s="32" t="s">
        <v>733</v>
      </c>
      <c r="F105" s="57" t="s">
        <v>0</v>
      </c>
      <c r="G105" s="57">
        <v>21658574</v>
      </c>
      <c r="H105" s="17" t="s">
        <v>0</v>
      </c>
    </row>
    <row r="106" spans="2:8" ht="34.299999999999997" x14ac:dyDescent="0.4">
      <c r="B106" s="50" t="s">
        <v>86</v>
      </c>
      <c r="C106" s="45" t="s">
        <v>0</v>
      </c>
      <c r="D106" s="16" t="str">
        <f>Tablas!C339</f>
        <v>Registros hidrometeorológicos mensuales - CAR - Cundinamarca - Colombia</v>
      </c>
      <c r="E106" s="32" t="s">
        <v>860</v>
      </c>
      <c r="F106" s="57" t="s">
        <v>0</v>
      </c>
      <c r="G106" s="57">
        <v>536148</v>
      </c>
      <c r="H106" s="17" t="s">
        <v>0</v>
      </c>
    </row>
    <row r="107" spans="2:8" ht="34.299999999999997" x14ac:dyDescent="0.4">
      <c r="B107" s="50" t="s">
        <v>86</v>
      </c>
      <c r="C107" s="45" t="s">
        <v>0</v>
      </c>
      <c r="D107" s="16" t="str">
        <f>Tablas!C352</f>
        <v>Registros hidrometeorológicos mensuales - EAAB - Colombia</v>
      </c>
      <c r="E107" s="32" t="str">
        <f>eaab_sih_monthly_records</f>
        <v>eaab_sih_monthly_records</v>
      </c>
      <c r="F107" s="57" t="s">
        <v>0</v>
      </c>
      <c r="G107" s="57">
        <v>305804</v>
      </c>
      <c r="H107" s="17" t="s">
        <v>0</v>
      </c>
    </row>
    <row r="108" spans="2:8" ht="34.299999999999997" x14ac:dyDescent="0.4">
      <c r="B108" s="50" t="s">
        <v>86</v>
      </c>
      <c r="C108" s="45" t="s">
        <v>0</v>
      </c>
      <c r="D108" s="16" t="str">
        <f>Tablas!C373</f>
        <v>AWB - Balance atmosférico - Amazonal total zonal</v>
      </c>
      <c r="E108" s="32" t="s">
        <v>1772</v>
      </c>
      <c r="F108" s="57" t="s">
        <v>0</v>
      </c>
      <c r="G108" s="57">
        <v>396</v>
      </c>
      <c r="H108" s="17" t="s">
        <v>0</v>
      </c>
    </row>
    <row r="109" spans="2:8" x14ac:dyDescent="0.4">
      <c r="B109" s="50" t="s">
        <v>86</v>
      </c>
      <c r="C109" s="45" t="s">
        <v>0</v>
      </c>
      <c r="D109" s="16" t="str">
        <f>Tablas!C451</f>
        <v>AWB - Balance atmosférico - Chingaza</v>
      </c>
      <c r="E109" s="32" t="s">
        <v>1865</v>
      </c>
      <c r="F109" s="57" t="s">
        <v>0</v>
      </c>
      <c r="G109" s="57">
        <v>396</v>
      </c>
      <c r="H109" s="17" t="s">
        <v>0</v>
      </c>
    </row>
    <row r="110" spans="2:8" ht="34.299999999999997" x14ac:dyDescent="0.4">
      <c r="B110" s="50" t="s">
        <v>86</v>
      </c>
      <c r="C110" s="45" t="s">
        <v>0</v>
      </c>
      <c r="D110" s="16" t="str">
        <f>Tablas!C490</f>
        <v>AWB - Balance atmosférico - Subcuencas Nivel 4 (HydroSHEDS)</v>
      </c>
      <c r="E110" s="32" t="s">
        <v>1885</v>
      </c>
      <c r="F110" s="57" t="s">
        <v>0</v>
      </c>
      <c r="G110" s="57">
        <v>2772</v>
      </c>
      <c r="H110" s="17" t="s">
        <v>0</v>
      </c>
    </row>
    <row r="111" spans="2:8" ht="34.299999999999997" x14ac:dyDescent="0.4">
      <c r="B111" s="50" t="s">
        <v>86</v>
      </c>
      <c r="C111" s="45" t="s">
        <v>0</v>
      </c>
      <c r="D111" s="16" t="str">
        <f>Tablas!C557</f>
        <v>AWB - Balance atmosférico - Subcuencas Nivel 6 (HydroSHEDS)</v>
      </c>
      <c r="E111" s="32" t="s">
        <v>1934</v>
      </c>
      <c r="F111" s="57" t="s">
        <v>0</v>
      </c>
      <c r="G111" s="57">
        <v>242352</v>
      </c>
      <c r="H111" s="17" t="s">
        <v>0</v>
      </c>
    </row>
    <row r="112" spans="2:8" ht="34.299999999999997" x14ac:dyDescent="0.4">
      <c r="B112" s="50" t="s">
        <v>86</v>
      </c>
      <c r="C112" s="45" t="s">
        <v>0</v>
      </c>
      <c r="D112" s="16" t="str">
        <f>Tablas!C598</f>
        <v>Deforestación - Subcuencas Nivel 4 (HydroSHEDS)</v>
      </c>
      <c r="E112" s="32" t="s">
        <v>2021</v>
      </c>
      <c r="F112" s="57" t="s">
        <v>0</v>
      </c>
      <c r="G112" s="57">
        <v>154</v>
      </c>
      <c r="H112" s="17" t="s">
        <v>0</v>
      </c>
    </row>
    <row r="113" spans="2:8" x14ac:dyDescent="0.4">
      <c r="B113" s="50"/>
      <c r="C113" s="45"/>
      <c r="D113" s="16"/>
      <c r="E113" s="32"/>
      <c r="F113" s="57"/>
      <c r="G113" s="57"/>
      <c r="H113" s="17"/>
    </row>
    <row r="114" spans="2:8" x14ac:dyDescent="0.4">
      <c r="B114" s="63" t="str">
        <f>_xlfn.CONCAT("Grillas ráster y datos ciéntificos NetCDF: ", COUNTIF(B115:B5093,"Ráster")+COUNTIF(B115:B5093,"NetCDF"))</f>
        <v>Grillas ráster y datos ciéntificos NetCDF: 17</v>
      </c>
      <c r="C114" s="44"/>
      <c r="D114" s="37"/>
      <c r="E114" s="37"/>
      <c r="F114" s="55"/>
      <c r="G114" s="55" t="s">
        <v>1596</v>
      </c>
      <c r="H114" s="38"/>
    </row>
    <row r="115" spans="2:8" ht="34.299999999999997" x14ac:dyDescent="0.4">
      <c r="B115" s="50" t="s">
        <v>87</v>
      </c>
      <c r="C115" s="45" t="s">
        <v>0</v>
      </c>
      <c r="D115" s="16" t="str">
        <f>RasterNetCDF!C3</f>
        <v>Modelo digital de elevación - DEM - SRTM</v>
      </c>
      <c r="E115" s="32" t="s">
        <v>215</v>
      </c>
      <c r="F115" s="57" t="s">
        <v>0</v>
      </c>
      <c r="G115" s="57">
        <v>1</v>
      </c>
      <c r="H115" s="17" t="s">
        <v>0</v>
      </c>
    </row>
    <row r="116" spans="2:8" ht="34.299999999999997" x14ac:dyDescent="0.4">
      <c r="B116" s="50" t="s">
        <v>1595</v>
      </c>
      <c r="C116" s="45" t="s">
        <v>0</v>
      </c>
      <c r="D116" s="19" t="str">
        <f>RasterNetCDF!C32</f>
        <v>ERA5 Single - Campos de viento U-V 10m (m/s)</v>
      </c>
      <c r="E116" s="32" t="str">
        <f>RasterNetCDF!C37</f>
        <v>ERA5_single_monthly_025dd_world_uv10.nc</v>
      </c>
      <c r="F116" s="57" t="s">
        <v>0</v>
      </c>
      <c r="G116" s="85">
        <f>43*12*2</f>
        <v>1032</v>
      </c>
      <c r="H116" s="17" t="s">
        <v>0</v>
      </c>
    </row>
    <row r="117" spans="2:8" ht="34.299999999999997" x14ac:dyDescent="0.4">
      <c r="B117" s="50" t="s">
        <v>1595</v>
      </c>
      <c r="C117" s="45" t="s">
        <v>0</v>
      </c>
      <c r="D117" s="19" t="str">
        <f>RasterNetCDF!C60</f>
        <v>ERA5 Single - Campos de viento U-V 100m (m/s)</v>
      </c>
      <c r="E117" s="32" t="str">
        <f>RasterNetCDF!C65</f>
        <v>ERA5_single_monthly_025dd_world_uv100.nc</v>
      </c>
      <c r="F117" s="57" t="s">
        <v>0</v>
      </c>
      <c r="G117" s="85">
        <f>43*12*2</f>
        <v>1032</v>
      </c>
      <c r="H117" s="17" t="s">
        <v>0</v>
      </c>
    </row>
    <row r="118" spans="2:8" ht="34.299999999999997" x14ac:dyDescent="0.4">
      <c r="B118" s="50" t="s">
        <v>1595</v>
      </c>
      <c r="C118" s="45" t="s">
        <v>0</v>
      </c>
      <c r="D118" s="19" t="str">
        <f>RasterNetCDF!C88</f>
        <v>ERA5 Single - Evaporación (mm)</v>
      </c>
      <c r="E118" s="32" t="str">
        <f>ERA5_single_monthly_025dd_world_e_mm.nc</f>
        <v>ERA5_single_monthly_025dd_world_e_mm.nc</v>
      </c>
      <c r="F118" s="57" t="s">
        <v>0</v>
      </c>
      <c r="G118" s="85">
        <f>43*12</f>
        <v>516</v>
      </c>
      <c r="H118" s="17" t="s">
        <v>0</v>
      </c>
    </row>
    <row r="119" spans="2:8" ht="51.45" x14ac:dyDescent="0.4">
      <c r="B119" s="50" t="s">
        <v>1595</v>
      </c>
      <c r="C119" s="45" t="s">
        <v>0</v>
      </c>
      <c r="D119" s="19" t="str">
        <f>RasterNetCDF!C117</f>
        <v>ERA5 Single - Flujo de vapor de agua - Integración vertical - Componente Este (kg/m*s)</v>
      </c>
      <c r="E119" s="32" t="str">
        <f>ERA5_single_monthly_025dd_world_p71.nc</f>
        <v>ERA5_single_monthly_025dd_world_p71.nc</v>
      </c>
      <c r="F119" s="57" t="s">
        <v>0</v>
      </c>
      <c r="G119" s="85">
        <f>43*12</f>
        <v>516</v>
      </c>
      <c r="H119" s="17" t="s">
        <v>0</v>
      </c>
    </row>
    <row r="120" spans="2:8" ht="51.45" x14ac:dyDescent="0.4">
      <c r="B120" s="50" t="s">
        <v>1595</v>
      </c>
      <c r="C120" s="45" t="s">
        <v>0</v>
      </c>
      <c r="D120" s="19" t="str">
        <f>RasterNetCDF!C146</f>
        <v>ERA5 Single - Flujo de vapor de agua - Integración vertical - Componente Norte (kg/m*s)</v>
      </c>
      <c r="E120" s="32" t="str">
        <f>ERA5_single_monthly_025dd_world_p72.nc</f>
        <v>ERA5_single_monthly_025dd_world_p72.nc</v>
      </c>
      <c r="F120" s="57" t="s">
        <v>0</v>
      </c>
      <c r="G120" s="85">
        <f t="shared" ref="G120:G125" si="0">43*12</f>
        <v>516</v>
      </c>
      <c r="H120" s="17" t="s">
        <v>0</v>
      </c>
    </row>
    <row r="121" spans="2:8" ht="34.299999999999997" x14ac:dyDescent="0.4">
      <c r="B121" s="50" t="s">
        <v>1595</v>
      </c>
      <c r="C121" s="45" t="s">
        <v>0</v>
      </c>
      <c r="D121" s="19" t="str">
        <f>RasterNetCDF!C175</f>
        <v>ERA5 Single - Escorrentía (Runoff) (mm)</v>
      </c>
      <c r="E121" s="32" t="str">
        <f>RasterNetCDF!C180</f>
        <v>ERA5_single_monthly_025dd_world_ro_mm.nc</v>
      </c>
      <c r="F121" s="57" t="s">
        <v>0</v>
      </c>
      <c r="G121" s="85">
        <f t="shared" si="0"/>
        <v>516</v>
      </c>
      <c r="H121" s="17" t="s">
        <v>0</v>
      </c>
    </row>
    <row r="122" spans="2:8" ht="34.299999999999997" x14ac:dyDescent="0.4">
      <c r="B122" s="50" t="s">
        <v>1595</v>
      </c>
      <c r="C122" s="45" t="s">
        <v>0</v>
      </c>
      <c r="D122" s="19" t="str">
        <f>RasterNetCDF!C204</f>
        <v>ERA5 Single - Presión Atomosférica (Surface pressure) (Pa)</v>
      </c>
      <c r="E122" s="32" t="str">
        <f>RasterNetCDF!C209</f>
        <v>ERA5_single_monthly_025dd_world_sp.nc</v>
      </c>
      <c r="F122" s="57" t="s">
        <v>0</v>
      </c>
      <c r="G122" s="85">
        <f t="shared" si="0"/>
        <v>516</v>
      </c>
      <c r="H122" s="17" t="s">
        <v>0</v>
      </c>
    </row>
    <row r="123" spans="2:8" ht="34.299999999999997" x14ac:dyDescent="0.4">
      <c r="B123" s="50" t="s">
        <v>1595</v>
      </c>
      <c r="C123" s="45" t="s">
        <v>0</v>
      </c>
      <c r="D123" s="19" t="str">
        <f>RasterNetCDF!C233</f>
        <v>ERA5 Single - Temperatura a 2 metros sobre la superficie terrestre (°C)</v>
      </c>
      <c r="E123" s="32" t="str">
        <f>RasterNetCDF!C238</f>
        <v>ERA5_single_monthly_025dd_world_t2m_C.nc</v>
      </c>
      <c r="F123" s="57" t="s">
        <v>0</v>
      </c>
      <c r="G123" s="85">
        <f t="shared" si="0"/>
        <v>516</v>
      </c>
      <c r="H123" s="17" t="s">
        <v>0</v>
      </c>
    </row>
    <row r="124" spans="2:8" ht="34.299999999999997" x14ac:dyDescent="0.4">
      <c r="B124" s="50" t="s">
        <v>1595</v>
      </c>
      <c r="C124" s="45" t="s">
        <v>0</v>
      </c>
      <c r="D124" s="19" t="str">
        <f>RasterNetCDF!C262</f>
        <v>ERA5 Single - Columna total de vapor de agua (kg/m²)</v>
      </c>
      <c r="E124" s="32" t="str">
        <f>RasterNetCDF!C267</f>
        <v>ERA5_single_monthly_025dd_world_tcwv.nc</v>
      </c>
      <c r="F124" s="57" t="s">
        <v>0</v>
      </c>
      <c r="G124" s="85">
        <f t="shared" si="0"/>
        <v>516</v>
      </c>
      <c r="H124" s="17" t="s">
        <v>0</v>
      </c>
    </row>
    <row r="125" spans="2:8" ht="34.299999999999997" x14ac:dyDescent="0.4">
      <c r="B125" s="50" t="s">
        <v>1595</v>
      </c>
      <c r="C125" s="45" t="s">
        <v>0</v>
      </c>
      <c r="D125" s="19" t="str">
        <f>RasterNetCDF!C291</f>
        <v>ERA5 Single - PrecipitaciónTotal (mm)</v>
      </c>
      <c r="E125" s="32" t="str">
        <f>RasterNetCDF!C296</f>
        <v>ERA5_single_monthly_025dd_world_tp_mm.nc</v>
      </c>
      <c r="F125" s="57" t="s">
        <v>0</v>
      </c>
      <c r="G125" s="85">
        <f t="shared" si="0"/>
        <v>516</v>
      </c>
      <c r="H125" s="17" t="s">
        <v>0</v>
      </c>
    </row>
    <row r="126" spans="2:8" ht="34.299999999999997" x14ac:dyDescent="0.4">
      <c r="B126" s="50" t="s">
        <v>1595</v>
      </c>
      <c r="C126" s="45" t="s">
        <v>0</v>
      </c>
      <c r="D126" s="19" t="str">
        <f>RasterNetCDF!C320</f>
        <v>ERA5 Single - Radiación solar neta superior (J/m²)</v>
      </c>
      <c r="E126" s="32" t="str">
        <f>RasterNetCDF!C325</f>
        <v>ERA5_single_monthly_025dd_world_tsr.nc</v>
      </c>
      <c r="F126" s="57" t="s">
        <v>0</v>
      </c>
      <c r="G126" s="85">
        <f>43*12</f>
        <v>516</v>
      </c>
      <c r="H126" s="17" t="s">
        <v>0</v>
      </c>
    </row>
    <row r="127" spans="2:8" ht="51.45" x14ac:dyDescent="0.4">
      <c r="B127" s="50" t="s">
        <v>1595</v>
      </c>
      <c r="C127" s="45" t="s">
        <v>0</v>
      </c>
      <c r="D127" s="19" t="str">
        <f>RasterNetCDF!C349</f>
        <v>ERA5 Single - Flujo de vapor de agua - Integración vertical - Componente Este y Norte (kg/m*s)</v>
      </c>
      <c r="E127" s="32" t="s">
        <v>1763</v>
      </c>
      <c r="F127" s="57" t="s">
        <v>0</v>
      </c>
      <c r="G127" s="85">
        <f>33*12*2</f>
        <v>792</v>
      </c>
      <c r="H127" s="17" t="s">
        <v>0</v>
      </c>
    </row>
    <row r="128" spans="2:8" x14ac:dyDescent="0.4">
      <c r="B128" s="50" t="s">
        <v>1595</v>
      </c>
      <c r="C128" s="45" t="s">
        <v>0</v>
      </c>
      <c r="D128" s="19" t="str">
        <f>RasterNetCDF!C377</f>
        <v>IVT - Transporte de humedad (kg/m*s)</v>
      </c>
      <c r="E128" s="32" t="s">
        <v>1767</v>
      </c>
      <c r="F128" s="57" t="s">
        <v>0</v>
      </c>
      <c r="G128" s="85">
        <f t="shared" ref="G128:G129" si="1">33*12</f>
        <v>396</v>
      </c>
      <c r="H128" s="17" t="s">
        <v>0</v>
      </c>
    </row>
    <row r="129" spans="2:8" ht="34.299999999999997" x14ac:dyDescent="0.4">
      <c r="B129" s="50" t="s">
        <v>1595</v>
      </c>
      <c r="C129" s="45" t="s">
        <v>0</v>
      </c>
      <c r="D129" s="19" t="str">
        <f>RasterNetCDF!C405</f>
        <v>Divergencia del flujo horizontal de humedad (kg/m²*s)</v>
      </c>
      <c r="E129" s="32" t="s">
        <v>1770</v>
      </c>
      <c r="F129" s="57" t="s">
        <v>0</v>
      </c>
      <c r="G129" s="85">
        <f t="shared" si="1"/>
        <v>396</v>
      </c>
      <c r="H129" s="17" t="s">
        <v>0</v>
      </c>
    </row>
    <row r="130" spans="2:8" ht="35.25" customHeight="1" x14ac:dyDescent="0.4">
      <c r="B130" s="50" t="s">
        <v>1595</v>
      </c>
      <c r="C130" s="45" t="s">
        <v>0</v>
      </c>
      <c r="D130" s="19" t="str">
        <f>RasterNetCDF!C433</f>
        <v>Índice estandarizado de precipitación, SPI-3</v>
      </c>
      <c r="E130" s="32" t="s">
        <v>2107</v>
      </c>
      <c r="F130" s="57" t="s">
        <v>0</v>
      </c>
      <c r="G130" s="85">
        <v>516</v>
      </c>
      <c r="H130" s="17" t="s">
        <v>0</v>
      </c>
    </row>
    <row r="131" spans="2:8" ht="35.25" customHeight="1" x14ac:dyDescent="0.4">
      <c r="B131" s="50" t="s">
        <v>1595</v>
      </c>
      <c r="C131" s="45" t="s">
        <v>0</v>
      </c>
      <c r="D131" s="19" t="str">
        <f>RasterNetCDF!C461</f>
        <v>Índice estandarizado de evaporación, SPEI-3</v>
      </c>
      <c r="E131" s="32" t="s">
        <v>2112</v>
      </c>
      <c r="F131" s="57" t="s">
        <v>0</v>
      </c>
      <c r="G131" s="85">
        <v>516</v>
      </c>
      <c r="H131" s="17" t="s">
        <v>0</v>
      </c>
    </row>
    <row r="132" spans="2:8" x14ac:dyDescent="0.4">
      <c r="B132" s="52"/>
      <c r="C132" s="46"/>
      <c r="D132" s="21"/>
      <c r="E132" s="21"/>
      <c r="F132" s="41"/>
      <c r="G132" s="41"/>
      <c r="H132" s="22"/>
    </row>
    <row r="133" spans="2:8" x14ac:dyDescent="0.4">
      <c r="B133" s="56" t="s">
        <v>237</v>
      </c>
    </row>
  </sheetData>
  <autoFilter ref="B3:H133" xr:uid="{F377303F-0968-4856-A52B-3E015FF8F5CE}"/>
  <hyperlinks>
    <hyperlink ref="E5" location="CNE_IDEAM" display="CNE_IDEAM" xr:uid="{F0C70E5B-EFEF-4F39-AF51-8F8A883CBBB6}"/>
    <hyperlink ref="E6" location="ZonaEstudio1" display="ZonaEstudio1" xr:uid="{0806B974-0213-4830-B697-5A55D51D2BFC}"/>
    <hyperlink ref="E7" location="ZonaEstudio2" display="ZonaEstudio2" xr:uid="{4CBD0E11-1DAA-487D-BA91-634FCE7522E9}"/>
    <hyperlink ref="E8" location="ZonaEstudio2FishNet025d" display="ZonaEstudio2FishNet025d" xr:uid="{53A042AD-A29E-4801-B72D-E4A83F73803D}"/>
    <hyperlink ref="E9" location="ZonaEstudio2FishNet025dLabel" display="ZonaEstudio2FishNet025dLabel" xr:uid="{8F918623-FBDD-4021-8A82-4FBFADEE8BE0}"/>
    <hyperlink ref="E15" location="hybas_lake_sa_lev0N_v1c" display="hybas_lake_sa_lev0N_v1c" xr:uid="{7FD3C582-8048-40B2-ADD9-5295BC907637}"/>
    <hyperlink ref="E81" location="ZonaEstudio2FishNet025dLabelTable" display="ZonaEstudio2FishNet025dLabelTable" xr:uid="{F349A82F-5A16-4136-BEEE-47ED763D6661}"/>
    <hyperlink ref="E16" location="HydroRIVERS_v10_sa" display="HydroRIVERS_v10_sa" xr:uid="{B887CBC0-8C3D-4BC0-928C-70F0F0715F16}"/>
    <hyperlink ref="E17" location="hdg_Cuenca" display="hdg_Cuenca" xr:uid="{6EDDE591-2491-4B1D-8B10-D0DEA1218B68}"/>
    <hyperlink ref="E18" location="hdg_SubCuenca" display="hdg_SubCuenca" xr:uid="{F2164883-67F3-4E94-9297-AA8E760FA938}"/>
    <hyperlink ref="E19" location="hdg_SubZonaHidro" display="hdg_SubZonaHidro" xr:uid="{3029F42C-8926-48C2-9B54-DB320F687D03}"/>
    <hyperlink ref="E20" location="hdg_CuerpoAgua" display="hdg_CuerpoAgua" xr:uid="{11E74410-4E1B-422B-AF5B-B33302DDAB1A}"/>
    <hyperlink ref="E21" location="hdg_Drenaje" display="hdg_Drenaje" xr:uid="{0EF221B6-ED4D-4427-9B98-F7EAA74CFE1B}"/>
    <hyperlink ref="E22" location="camels_br_catchments" display="camels_br_catchments" xr:uid="{19ECCEC3-E301-45C0-B98F-A1863756A0B2}"/>
    <hyperlink ref="E82" location="camels_br_climate" display="camels_br_climate" xr:uid="{FFCCCFEB-3B37-4DD8-9C41-E870ED765175}"/>
    <hyperlink ref="E83" location="camels_br_streamflow_m3s" display="camels_br_streamflow_m3s" xr:uid="{2912D1D3-69FD-43FA-9B55-3DCFA8A97B48}"/>
    <hyperlink ref="E84" location="camels_br_streamflow_mm" display="camels_br_streamflow_mm" xr:uid="{8B94F57A-742E-438E-A81F-AB1CC80FAF49}"/>
    <hyperlink ref="E85" location="camels_br_simulated_streamflow" display="camels_br_simulated_streamflow" xr:uid="{FE712790-0BA5-40E3-BB88-7B164DD40011}"/>
    <hyperlink ref="E86" location="camels_br_precipitation_chirps" display="camels_br_precipitation_chirps" xr:uid="{1DFE539E-2C3E-46EB-A731-5D08F4E6F866}"/>
    <hyperlink ref="E87" location="camels_br_precipitation_mswep" display="camels_br_precipitation_mswep" xr:uid="{0DBB5C9E-9384-460B-9FB6-9693E3C97BFD}"/>
    <hyperlink ref="E89" location="camels_br_evapotransp_gleam" display="camels_br_evapotransp_gleam" xr:uid="{990198F5-2076-4A3C-87CC-E6F8150D7239}"/>
    <hyperlink ref="E90" location="camels_br_evapotransp_mgb" display="camels_br_evapotransp_mgb" xr:uid="{DF40DC19-96B2-4476-91FE-BDDFB4ABCFCD}"/>
    <hyperlink ref="E91" location="camels_br_potential_evapotransp_gleam" display="camels_br_potential_evapotransp_gleam" xr:uid="{A0D4A010-3D69-42A9-9382-3FE413C50D91}"/>
    <hyperlink ref="E92" location="camels_br_temperature_min" display="camels_br_temperature_min" xr:uid="{D7811829-9AB2-45F9-82A4-19CB69AC5D0D}"/>
    <hyperlink ref="E93" location="camels_br_temperature_mean" display="camels_br_temperature_mean" xr:uid="{2065AA60-AF33-4195-A326-EE3A103A7377}"/>
    <hyperlink ref="E94" location="camels_br_temperature_max" display="camels_br_temperature_max" xr:uid="{982DC533-094E-4B8A-8F7B-7E633680600C}"/>
    <hyperlink ref="E23" location="camels_br_location_gauges" display="camels_br_location_gauges" xr:uid="{7A9EED2C-40D0-4140-9304-DE8201C74D62}"/>
    <hyperlink ref="E24" location="camels_br_location_gauges_climate" display="camels_br_location_gauges_climate" xr:uid="{1BBE37DC-29F4-455B-B8FD-F7CF27A1587D}"/>
    <hyperlink ref="E25" location="camels_br_location_gauges_evapotransp_gleam_year_sum" display="camels_br_location_gauges_evapotransp_gleam_year_sum" xr:uid="{0D1393CB-9B03-4D38-8478-4032C2E439BD}"/>
    <hyperlink ref="E26" location="camels_br_location_gauges_potential_evapotransp_gleam_year_sum" display="camels_br_location_gauges_potential_evapotransp_gleam_year_sum" xr:uid="{EABCFA2F-7FF1-41EE-A7D1-E5AE027DD1D1}"/>
    <hyperlink ref="E27" location="camels_br_location_gauges_precipitation_chirps_year_sum" display="camels_br_location_gauges_precipitation_chirps_year_sum" xr:uid="{2CB1A4E3-2C18-4D9C-9ABD-452E178E9B3A}"/>
    <hyperlink ref="E28" location="camels_br_location_gauges_precipitation_mswep_year_sum" display="camels_br_location_gauges_precipitation_mswep_year_sum" xr:uid="{BAD75DD9-8255-46F8-9DE4-EE59BF61C233}"/>
    <hyperlink ref="E30" location="camels_br_location_gauges_simulated_streamflow_year_mean" display="camels_br_location_gauges_simulated_streamflow_year_mean" xr:uid="{8E0F238C-28EF-473C-879E-430487D6BB05}"/>
    <hyperlink ref="E31" location="camels_br_location_gauges_streamflow_m3s_year_mean" display="camels_br_location_gauges_streamflow_m3s_year_mean" xr:uid="{00A0B72F-9BEC-4A7E-978D-00511B3FB758}"/>
    <hyperlink ref="E32" location="camels_br_location_gauges_streamflow_mm_year_mean" display="camels_br_location_gauges_streamflow_mm_year_mean" xr:uid="{20BD24E6-6636-441B-9A09-7A08991AF7D8}"/>
    <hyperlink ref="E33" location="camels_br_location_gauges_temperature_max_year_mean" display="camels_br_location_gauges_temperature_max_year_mean" xr:uid="{C0E19253-F533-4117-9FE6-B0A018587F29}"/>
    <hyperlink ref="E35" location="camels_br_location_gauges_temperature_min_year_mean" display="camels_br_location_gauges_temperature_min_year_mean" xr:uid="{9BA44568-FD12-4FC9-8495-6AF518CC9E8C}"/>
    <hyperlink ref="E95" location="camels_br_geology" display="camels_br_geology" xr:uid="{5371C6A6-9B95-42A2-8151-B731AC4DD89E}"/>
    <hyperlink ref="E96" location="camels_br_human_intervention" display="camels_br_human_intervention" xr:uid="{F4243058-B7FC-4EAD-98EE-6F5FFDD5A945}"/>
    <hyperlink ref="E97" location="camels_br_hydrology" display="camels_br_hydrology" xr:uid="{5D33A409-8DB8-4088-BDC2-A7CDC4A0E607}"/>
    <hyperlink ref="E98" location="camels_br_land_cover" display="camels_br_land_cover" xr:uid="{8E5592DF-D89F-49F8-B8CE-CD849E9C5871}"/>
    <hyperlink ref="E99" location="camels_br_location" display="camels_br_location" xr:uid="{587813ED-1993-4332-A56E-370896DF3673}"/>
    <hyperlink ref="E100" location="camels_br_quality_check" display="camels_br_quality_check" xr:uid="{BA0B4115-4299-4A56-89A4-465D9DB3C63A}"/>
    <hyperlink ref="E101" location="camels_br_soil" display="camels_br_soil" xr:uid="{8C3C8EE9-E91F-49F7-9EEB-BF206BB344FE}"/>
    <hyperlink ref="E102" location="camels_br_topography" display="camels_br_topography" xr:uid="{CA82DE23-A9CB-431D-838A-B30DCB5B7026}"/>
    <hyperlink ref="E88" location="camels_br_precipitation_cpc" display="camels_br_precipitation_cpc" xr:uid="{FFEF3A95-2745-4ABE-986F-EEF5C7FE2B1D}"/>
    <hyperlink ref="E29" location="camels_br_location_gauges_precipitation_cpc_year_sum" display="camels_br_location_gauges_precipitation_cpc_year_sum" xr:uid="{45B3A66B-9264-4F80-B6FE-A053C1C0D13F}"/>
    <hyperlink ref="E36" location="camels_br_catchments_geology" display="camels_br_catchments_geology" xr:uid="{FF2CABE5-1E84-455C-AF8B-0F36AF6AA5BB}"/>
    <hyperlink ref="E37" location="camels_br_catchments_human_intervention" display="camels_br_catchments_human_intervention" xr:uid="{7932F79D-D565-4F93-B098-608C47104FE1}"/>
    <hyperlink ref="E38" location="camels_br_catchments_hydrology" display="camels_br_catchments_hydrology" xr:uid="{827FDE92-B1FA-4D81-B0BA-4A980A4609DB}"/>
    <hyperlink ref="E39" location="camels_br_catchments_land_cover" display="camels_br_catchments_land_cover" xr:uid="{3D23E69B-870C-4CD9-8493-C99035A02D3B}"/>
    <hyperlink ref="E40" location="camels_br_catchments_soil" display="camels_br_catchments_soil" xr:uid="{68195560-CDA4-42DC-AE00-BCA529A59D26}"/>
    <hyperlink ref="E41" location="camels_br_catchments_topography" display="camels_br_catchments_topography" xr:uid="{C55104C6-3BAF-46F8-ABFA-2B0B9D366C09}"/>
    <hyperlink ref="E42" location="camels_br_location_gauges_streamflow_m3s_year_month_mean" display="camels_br_location_gauges_streamflow_m3s_year_month_mean" xr:uid="{82EBC5C8-E5A0-41A5-A0FB-9DF188F081CA}"/>
    <hyperlink ref="E43" location="camels_br_location_gauges_streamflow_mm_year_month_mean" display="camels_br_location_gauges_streamflow_mm_year_month_mean" xr:uid="{D02FEC2E-B31E-4918-900B-55F2BEF4C898}"/>
    <hyperlink ref="E44" location="camels_br_location_gauges_simulated_streamflow_year_month_mean" display="camels_br_location_gauges_simulated_streamflow_year_month_mean" xr:uid="{B3CD1A51-F977-48E8-9186-DE4555EA7C52}"/>
    <hyperlink ref="E45" location="camels_br_location_gauges_precipitation_chirps_year_month_sum" display="camels_br_location_gauges_precipitation_chirps_year_month_sum" xr:uid="{0EB3FA8F-1888-4160-8215-1778908CA14E}"/>
    <hyperlink ref="E46" location="camels_br_location_gauges_precipitation_mswep_year_month_sum" display="camels_br_location_gauges_precipitation_mswep_year_month_sum" xr:uid="{0684283D-CD9E-435B-9CD3-EA890B515BA8}"/>
    <hyperlink ref="E47" location="camels_br_location_gauges_evapotransp_gleam_year_month_sum" display="camels_br_location_gauges_evapotransp_gleam_year_month_sum" xr:uid="{3A483CA8-50B7-4C3B-9729-8857D2C61E44}"/>
    <hyperlink ref="E48" location="camels_br_location_gauges_evapotransp_mgb_year_month_sum" display="camels_br_location_gauges_evapotransp_mgb_year_month_sum" xr:uid="{EB1322AE-AAEE-4F6C-9CB2-363DB9F21199}"/>
    <hyperlink ref="E50" location="camels_br_location_gauges_potential_evapotransp_gleam_year_month_sum" display="camels_br_location_gauges_potential_evapotransp_gleam_year_month_sum" xr:uid="{FCF71C82-F584-4CFC-8416-C168994A6BC2}"/>
    <hyperlink ref="E51" location="camels_br_location_gauges_temperature_min_year_month_mean" display="camels_br_location_gauges_temperature_min_year_month_mean" xr:uid="{059B37CA-C844-41EC-8018-ABD66E262FE0}"/>
    <hyperlink ref="E52" location="camels_br_location_gauges_temperature_mean_year_month_mean" display="camels_br_location_gauges_temperature_mean_year_month_mean" xr:uid="{669EE99A-FD9B-48C2-86BE-D0E94DED1B42}"/>
    <hyperlink ref="E53" location="camels_br_location_gauges_temperature_max_year_month_mean" display="camels_br_location_gauges_temperature_max_year_month_mean" xr:uid="{F0CFC253-5BA2-4686-A500-A75C2D348012}"/>
    <hyperlink ref="E55" location="camels_br_location_gauges_precipitation_cpc_year_month_sum" display="camels_br_location_gauges_precipitation_cpc_year_month_sum" xr:uid="{412DF714-5395-44EC-A5E0-BB8B257AD7F9}"/>
    <hyperlink ref="E10" location="ana_estaciones_precipitacion" display="ana_estaciones_precipitacion" xr:uid="{372C6153-F9EE-424A-AAFB-DD9C161DBAB3}"/>
    <hyperlink ref="E12" location="ana_estaciones_discharge_level" display="ana_estaciones_discharge_level" xr:uid="{3088EA0D-C7E8-4CE5-8170-279C75E3F046}"/>
    <hyperlink ref="E115" location="sa_con_3s.tif" display="sa_con_3s.tif" xr:uid="{42AB0BE2-5BF0-489A-8C7A-9D8FA97906A6}"/>
    <hyperlink ref="E103" location="ana_br_precipitation" display="ana_br_precipitation" xr:uid="{BDC91F0A-F22B-480B-80EC-B913E6DE7BFB}"/>
    <hyperlink ref="E104" location="ana_br_level" display="ana_br_level" xr:uid="{A63F2090-13D5-4B81-AF48-2D91ABBBA845}"/>
    <hyperlink ref="E56" location="pnn_parques_nacional_natural_colombia" display="pnn_parques_nacional_natural_colombia" xr:uid="{ACF2AA18-2402-4076-80C1-B2CCFC328F01}"/>
    <hyperlink ref="E11" location="ana_estaciones_precipitation_year_month_sum" display="ana_estaciones_precipitation_year_month_sum" xr:uid="{B341F707-CED2-42E0-98E7-58AF07F3FB8C}"/>
    <hyperlink ref="E105" location="ana_br_discharge" display="ana_br_discharge" xr:uid="{2828BF0B-A2D7-491D-831B-BCE6150D5B95}"/>
    <hyperlink ref="E13" location="ana_estaciones_discharge_year_month_mean" display="ana_estaciones_discharge_year_month_mean" xr:uid="{3A6554C6-E2C7-4DF2-A29D-2AA89DF1BC13}"/>
    <hyperlink ref="E14" location="ana_estaciones_level_year_month_mean" display="ana_estaciones_level_year_month_mean" xr:uid="{7FD9D347-B106-41C8-BE52-46E7C867E9C6}"/>
    <hyperlink ref="E49" location="camels_br_location_gauges_evapotransp_mgb_year_sum" display="camels_br_location_gauges_evapotransp_mgb_year_sum" xr:uid="{8143B3F4-E489-4BE3-BA16-ADF6ECD2B0F4}"/>
    <hyperlink ref="E54" location="camels_br_location_gauges_temperature_mean_year_mean" display="camels_br_location_gauges_temperature_mean_year_mean" xr:uid="{D4C38683-F11B-4382-8F69-7353BD936E58}"/>
    <hyperlink ref="E34" location="camels_br_location_gauges_temperature_mean_year_mean" display="camels_br_location_gauges_temperature_mean_year_mean" xr:uid="{AA194AE0-94CB-4061-BE04-DA2CD1EC4B8B}"/>
    <hyperlink ref="E57" location="car_estaciones" display="car_estaciones" xr:uid="{E175D6D2-72AB-4975-B1A7-8C58587A20D0}"/>
    <hyperlink ref="E58" location="hdg_estaciones" display="hdg_estaciones" xr:uid="{0B3FC18C-B3A1-4042-94E3-31CD3B905EBF}"/>
    <hyperlink ref="E106" location="car_co_records" display="car_co_records" xr:uid="{127FA427-69B5-4D6E-BF3B-72E53CB116F8}"/>
    <hyperlink ref="E59" location="eab_aduccion" display="eab_aduccion" xr:uid="{F433CABD-0B14-47F0-9E0C-8379901AA332}"/>
    <hyperlink ref="E60" location="eab_sih_estaciones" display="eab_sih_estaciones" xr:uid="{25D193DE-242A-46E6-94E1-E29BC1132F83}"/>
    <hyperlink ref="E61" location="szh_2013" display="szh_2013" xr:uid="{D9929D12-7384-4233-94D1-F27F6F40AD54}"/>
    <hyperlink ref="E62" location="zh_2013" display="zh_2013" xr:uid="{AEB682D2-340F-466E-82A4-085160FBFA65}"/>
    <hyperlink ref="E63" location="ah_2013" display="ah_2013" xr:uid="{5833051F-3066-4B8A-9F7D-918B4A462A46}"/>
    <hyperlink ref="E64" location="hybas_lake_sa_lev04_v1c_pseudo" display="hybas_lake_sa_lev04_v1c_pseudo" xr:uid="{689070F5-8AC2-4D03-9ACD-CD7AFF6005F0}"/>
    <hyperlink ref="E65" location="esri_world_countries_generalized" display="esri_world_countries_generalized" xr:uid="{915FAB03-2F5C-49FD-962E-5B4D07688F62}"/>
    <hyperlink ref="E107" location="eaab_sih_monthly_records" display="eaab_sih_monthly_records" xr:uid="{966DBF3B-3646-4644-81D3-2C2AC5F485B4}"/>
    <hyperlink ref="E66" location="hybas_lake_sa_lev04_v1c_pseudo" display="hybas_lake_sa_lev04_v1c_pseudo" xr:uid="{FEFF62F4-AE8D-48FF-84DC-8ABB93A546E3}"/>
    <hyperlink ref="E67" location="hybas_lake_sa_lev06_v1c_deforestacion" display="hybas_lake_sa_lev06_v1c_deforestacion" xr:uid="{45CAD3D5-D9E1-4DEF-92B3-E46FA66B7619}"/>
    <hyperlink ref="E68" location="uecijg_coberturas" display="uecijg_coberturas" xr:uid="{9A747B77-EC0F-4DD7-B4E9-AB5D91DBAD3D}"/>
    <hyperlink ref="E69" location="uecijg_zona_estudio_2_chingaza" display="uecijg_zona_estudio_2_chingaza" xr:uid="{B44DC6ED-C159-4878-AEC2-E5211685CF7B}"/>
    <hyperlink ref="E116" location="ERA5_single_monthly_025dd_world_uv10.nc" display="ERA5_single_monthly_025dd_world_uv10.nc" xr:uid="{6A70683B-436B-4909-BAE2-597D2704E0E0}"/>
    <hyperlink ref="E117" location="ERA5_single_monthly_025dd_world_uv100.nc" display="ERA5_single_monthly_025dd_world_uv100.nc" xr:uid="{E96171D5-523E-465A-AEFB-AF5945B419CC}"/>
    <hyperlink ref="E118" location="ERA5_single_monthly_025dd_world_e_mm.nc" display="ERA5_single_monthly_025dd_world_e_mm.nc" xr:uid="{A217D05D-34CC-4CA7-8B5F-75CF66FD9CFD}"/>
    <hyperlink ref="E119" location="ERA5_single_monthly_025dd_world_p71.nc" display="ERA5_single_monthly_025dd_world_p71.nc" xr:uid="{652191C1-1E2A-4C93-B0EC-BD6B60263D7D}"/>
    <hyperlink ref="E120" location="ERA5_single_monthly_025dd_world_p72.nc" display="ERA5_single_monthly_025dd_world_p72.nc" xr:uid="{32616DC7-E90D-481B-B423-967C48405D1F}"/>
    <hyperlink ref="E121" location="ERA5_single_monthly_025dd_world_ro_mm.nc" display="ERA5_single_monthly_025dd_world_ro_mm.nc" xr:uid="{43E84FB7-50E8-42B0-94C0-F21B0919F110}"/>
    <hyperlink ref="E122" location="ERA5_single_monthly_025dd_world_sp.nc" display="ERA5_single_monthly_025dd_world_sp.nc" xr:uid="{EE81AD83-B197-43A0-A7BC-71E1490C3A05}"/>
    <hyperlink ref="E123" location="ERA5_single_monthly_025dd_world_t2m_C.nc" display="ERA5_single_monthly_025dd_world_t2m_C.nc" xr:uid="{A5341B51-221C-4BBA-A600-20525B30BE3E}"/>
    <hyperlink ref="E124" location="ERA5_single_monthly_025dd_world_tcwv.nc" display="ERA5_single_monthly_025dd_world_tcwv.nc" xr:uid="{2C8E32A8-DBEE-402D-ABEC-EEB520EBA9C4}"/>
    <hyperlink ref="E125" location="ERA5_single_monthly_025dd_world_tp_mm.nc" display="ERA5_single_monthly_025dd_world_tp_mm.nc" xr:uid="{87C365A3-359E-4408-A693-3EBA9841D23B}"/>
    <hyperlink ref="E126" location="ERA5_single_monthly_025dd_world_tsr.nc" display="ERA5_single_monthly_025dd_world_tsr.nc" xr:uid="{9AC63557-4823-47E4-B598-EA787D23C01E}"/>
    <hyperlink ref="E108" location="uecijg_awb_amazonas_all_zonal" display="uecijg_awb_amazonas_all_zonal" xr:uid="{8BA1623E-86C8-43E7-8522-197039FAF1DF}"/>
    <hyperlink ref="E127" location="UECIJG_IVTuvGlobal.nc" display="UECIJG_IVTuvGlobal.nc" xr:uid="{D97B0052-802E-4030-877D-DD4429CF618D}"/>
    <hyperlink ref="E128" location="UECIJG_IVTGlobal.nc" display="UECIJG_IVTGlobal.nc" xr:uid="{BC24085E-E3D3-4E1C-B2ED-96B3FE4B7656}"/>
    <hyperlink ref="E129" location="UECIJG_DivQr.nc" display="UECIJG_DivQr.nc" xr:uid="{F6CDB619-D186-4205-A9AE-C5E8CBA97274}"/>
    <hyperlink ref="E109" location="uecijg_awb_chingaza" display="uecijg_awb_chingaza" xr:uid="{322D13AB-6211-4EC3-BF60-8D40DC850342}"/>
    <hyperlink ref="E110" location="uecijg_awb_amazonas_subbasin_l4_zonal" display="uecijg_awb_amazonas_subbasin_l4_zonal" xr:uid="{B22EC520-CEDC-423A-80FB-236F1D29EE37}"/>
    <hyperlink ref="E111" location="uecijg_awb_amazonas_subbasin_l6_zonal" display="uecijg_awb_amazonas_subbasin_l6_zonal" xr:uid="{1F0060A3-FB85-4330-98C5-C7DE56E10ED1}"/>
    <hyperlink ref="E70" location="uecijg_awb_chingaza_ze" display="uecijg_awb_chingaza_ze" xr:uid="{8E9A3FEE-9059-4E0B-A06D-0153EA65C6B4}"/>
    <hyperlink ref="E71" location="uecijg_awb_chingaza_ze_line" display="uecijg_awb_chingaza_ze_line" xr:uid="{538970AC-1954-4863-95B1-89EDD48E01DC}"/>
    <hyperlink ref="E72" location="uecijg_awb_amazonas_all_lines" display="uecijg_awb_amazonas_all_lines" xr:uid="{080B43A3-3675-4815-997F-05C5C9129488}"/>
    <hyperlink ref="E73" location="uecijg_awb_amazonas_subbasin_l4" display="uecijg_awb_amazonas_subbasin_l4" xr:uid="{E07CE11E-F6C7-4366-B28C-413DB0B424E5}"/>
    <hyperlink ref="E74" location="uecijg_awb_amazonas_subbasin_l4_line" display="uecijg_awb_amazonas_subbasin_l4_line" xr:uid="{8DF92B02-510B-4FC7-9A14-3CD4B725C2BA}"/>
    <hyperlink ref="E75" location="uecijg_awb_amazonas_subbasin_l6" display="uecijg_awb_amazonas_subbasin_l6" xr:uid="{B771FAA3-38C2-413D-8437-3DFFEFC5BD32}"/>
    <hyperlink ref="E76" location="uecijg_coberturas_subbasin_l6" display="uecijg_coberturas_subbasin_l6" xr:uid="{096DBC18-8B3F-4AA2-ACF9-7CBC925431B5}"/>
    <hyperlink ref="E112" location="uecijg_deforestacion_sentinel_l4_zonal" display="uecijg_deforestacion_sentinel_l4_zonal" xr:uid="{E2161B20-8445-4938-97CE-F5F893C556B6}"/>
    <hyperlink ref="E77" location="uecijg_amazonas_riosppal_lev04_pseudo" display="uecijg_amazonas_riosppal_lev04_pseudo" xr:uid="{0B30A753-96FD-4D98-9FE3-2A431EC577C6}"/>
    <hyperlink ref="E78" location="uecijg_amazonas_indice_sequia" display="uecijg_amazonas_indice_sequia" xr:uid="{243ADA48-38AE-49F4-952C-C7E415D16AFD}"/>
    <hyperlink ref="E130" location="UECIJG_SPI3.nc" display="UECIJG_SPI3.nc" xr:uid="{49FD03F0-C784-4E16-91E8-1EDB608D57FB}"/>
    <hyperlink ref="E131" location="UECIJG_SPEI3.nc" display="UECIJG_SPEI3.nc" xr:uid="{32F76484-192D-4111-9D9F-A5B7D1562564}"/>
  </hyperlinks>
  <printOptions horizontalCentered="1"/>
  <pageMargins left="0.59055118110236227" right="0.23622047244094491" top="0.98425196850393704" bottom="0.74803149606299213" header="0.31496062992125984" footer="0.31496062992125984"/>
  <pageSetup scale="60" fitToHeight="0"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ignoredErrors>
    <ignoredError sqref="E7" formula="1"/>
  </ignoredErrors>
  <legacyDrawing r:id="rId2"/>
  <legacyDrawingHF r:id="rId3"/>
  <extLst>
    <ext xmlns:x14="http://schemas.microsoft.com/office/spreadsheetml/2009/9/main" uri="{CCE6A557-97BC-4b89-ADB6-D9C93CAAB3DF}">
      <x14:dataValidations xmlns:xm="http://schemas.microsoft.com/office/excel/2006/main" count="1">
        <x14:dataValidation type="list" allowBlank="1" showInputMessage="1" showErrorMessage="1" xr:uid="{8751E10A-0E9C-4C0F-9C82-7A3903EE54D1}">
          <x14:formula1>
            <xm:f>Setup!$C$5:$C$9</xm:f>
          </x14:formula1>
          <xm:sqref>B5:B79 B81:B113 B115:B131</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5695E-DA92-468D-92C3-10762C790EF3}">
  <sheetPr>
    <pageSetUpPr fitToPage="1"/>
  </sheetPr>
  <dimension ref="B2:C488"/>
  <sheetViews>
    <sheetView showGridLines="0" zoomScale="115" zoomScaleNormal="115" workbookViewId="0">
      <pane ySplit="2" topLeftCell="A451" activePane="bottomLeft" state="frozen"/>
      <selection pane="bottomLeft" activeCell="C469" sqref="C469"/>
    </sheetView>
  </sheetViews>
  <sheetFormatPr defaultColWidth="9.07421875" defaultRowHeight="17.149999999999999" x14ac:dyDescent="0.4"/>
  <cols>
    <col min="1" max="1" width="2.69140625" style="14" customWidth="1"/>
    <col min="2" max="2" width="30.4609375" style="14" customWidth="1"/>
    <col min="3" max="3" width="65.69140625" style="14" customWidth="1"/>
    <col min="4" max="4" width="2.69140625" style="14" customWidth="1"/>
    <col min="5" max="5" width="19.07421875" style="14" customWidth="1"/>
    <col min="6" max="6" width="9.07421875" style="14"/>
    <col min="7" max="7" width="7.69140625" style="14" customWidth="1"/>
    <col min="8" max="8" width="54.4609375" style="14" customWidth="1"/>
    <col min="9" max="16384" width="9.07421875" style="14"/>
  </cols>
  <sheetData>
    <row r="2" spans="2:3" ht="18" x14ac:dyDescent="0.4">
      <c r="B2" s="60" t="s">
        <v>1512</v>
      </c>
      <c r="C2" s="60"/>
    </row>
    <row r="3" spans="2:3" x14ac:dyDescent="0.4">
      <c r="B3" s="47" t="s">
        <v>4</v>
      </c>
      <c r="C3" s="39" t="s">
        <v>236</v>
      </c>
    </row>
    <row r="4" spans="2:3" ht="85.75" x14ac:dyDescent="0.4">
      <c r="B4" s="48" t="s">
        <v>222</v>
      </c>
      <c r="C4" s="17" t="s">
        <v>1514</v>
      </c>
    </row>
    <row r="5" spans="2:3" x14ac:dyDescent="0.4">
      <c r="B5" s="87" t="s">
        <v>1525</v>
      </c>
      <c r="C5" s="86" t="s">
        <v>1526</v>
      </c>
    </row>
    <row r="6" spans="2:3" x14ac:dyDescent="0.4">
      <c r="B6" s="87" t="s">
        <v>1531</v>
      </c>
      <c r="C6" s="86" t="s">
        <v>1532</v>
      </c>
    </row>
    <row r="7" spans="2:3" x14ac:dyDescent="0.4">
      <c r="B7" s="87" t="s">
        <v>1590</v>
      </c>
      <c r="C7" s="86" t="s">
        <v>1591</v>
      </c>
    </row>
    <row r="8" spans="2:3" ht="34.299999999999997" x14ac:dyDescent="0.4">
      <c r="B8" s="23" t="s">
        <v>1592</v>
      </c>
      <c r="C8" s="17" t="s">
        <v>1515</v>
      </c>
    </row>
    <row r="9" spans="2:3" ht="68.599999999999994" x14ac:dyDescent="0.4">
      <c r="B9" s="36" t="s">
        <v>216</v>
      </c>
      <c r="C9" s="17" t="s">
        <v>1516</v>
      </c>
    </row>
    <row r="10" spans="2:3" x14ac:dyDescent="0.4">
      <c r="B10" s="36" t="s">
        <v>217</v>
      </c>
      <c r="C10" s="40" t="s">
        <v>1513</v>
      </c>
    </row>
    <row r="11" spans="2:3" ht="29.15" x14ac:dyDescent="0.4">
      <c r="B11" s="36" t="s">
        <v>1518</v>
      </c>
      <c r="C11" s="83" t="s">
        <v>1519</v>
      </c>
    </row>
    <row r="12" spans="2:3" ht="29.15" x14ac:dyDescent="0.4">
      <c r="B12" s="36" t="s">
        <v>1520</v>
      </c>
      <c r="C12" s="83" t="s">
        <v>1259</v>
      </c>
    </row>
    <row r="13" spans="2:3" ht="29.15" x14ac:dyDescent="0.4">
      <c r="B13" s="36" t="s">
        <v>1521</v>
      </c>
      <c r="C13" s="83" t="s">
        <v>1523</v>
      </c>
    </row>
    <row r="14" spans="2:3" ht="29.15" x14ac:dyDescent="0.4">
      <c r="B14" s="36" t="s">
        <v>1522</v>
      </c>
      <c r="C14" s="83" t="s">
        <v>1524</v>
      </c>
    </row>
    <row r="15" spans="2:3" x14ac:dyDescent="0.4">
      <c r="B15" s="18" t="s">
        <v>1534</v>
      </c>
      <c r="C15" s="83"/>
    </row>
    <row r="16" spans="2:3" x14ac:dyDescent="0.4">
      <c r="B16" s="102" t="e" vm="13">
        <f>_xlfn.IMAGE("https://raw.githubusercontent.com/rcfdtools/R.AmazonChingaza/main/.graph/sa_con_3s_shaded_relief_color_cjpeg25.png")</f>
        <v>#VALUE!</v>
      </c>
      <c r="C16" s="103"/>
    </row>
    <row r="17" spans="2:3" x14ac:dyDescent="0.4">
      <c r="B17" s="104"/>
      <c r="C17" s="105"/>
    </row>
    <row r="18" spans="2:3" x14ac:dyDescent="0.4">
      <c r="B18" s="104"/>
      <c r="C18" s="105"/>
    </row>
    <row r="19" spans="2:3" x14ac:dyDescent="0.4">
      <c r="B19" s="104"/>
      <c r="C19" s="105"/>
    </row>
    <row r="20" spans="2:3" x14ac:dyDescent="0.4">
      <c r="B20" s="104"/>
      <c r="C20" s="105"/>
    </row>
    <row r="21" spans="2:3" x14ac:dyDescent="0.4">
      <c r="B21" s="104"/>
      <c r="C21" s="105"/>
    </row>
    <row r="22" spans="2:3" x14ac:dyDescent="0.4">
      <c r="B22" s="104"/>
      <c r="C22" s="105"/>
    </row>
    <row r="23" spans="2:3" x14ac:dyDescent="0.4">
      <c r="B23" s="104"/>
      <c r="C23" s="105"/>
    </row>
    <row r="24" spans="2:3" x14ac:dyDescent="0.4">
      <c r="B24" s="104"/>
      <c r="C24" s="105"/>
    </row>
    <row r="25" spans="2:3" x14ac:dyDescent="0.4">
      <c r="B25" s="104"/>
      <c r="C25" s="105"/>
    </row>
    <row r="26" spans="2:3" x14ac:dyDescent="0.4">
      <c r="B26" s="104"/>
      <c r="C26" s="105"/>
    </row>
    <row r="27" spans="2:3" x14ac:dyDescent="0.4">
      <c r="B27" s="104"/>
      <c r="C27" s="105"/>
    </row>
    <row r="28" spans="2:3" x14ac:dyDescent="0.4">
      <c r="B28" s="104"/>
      <c r="C28" s="105"/>
    </row>
    <row r="29" spans="2:3" x14ac:dyDescent="0.4">
      <c r="B29" s="104"/>
      <c r="C29" s="105"/>
    </row>
    <row r="30" spans="2:3" x14ac:dyDescent="0.4">
      <c r="B30" s="106"/>
      <c r="C30" s="107"/>
    </row>
    <row r="32" spans="2:3" x14ac:dyDescent="0.4">
      <c r="B32" s="47" t="s">
        <v>4</v>
      </c>
      <c r="C32" s="39" t="s">
        <v>1538</v>
      </c>
    </row>
    <row r="33" spans="2:3" ht="68.599999999999994" x14ac:dyDescent="0.4">
      <c r="B33" s="48" t="s">
        <v>222</v>
      </c>
      <c r="C33" s="17" t="s">
        <v>1284</v>
      </c>
    </row>
    <row r="34" spans="2:3" x14ac:dyDescent="0.4">
      <c r="B34" s="87" t="s">
        <v>1525</v>
      </c>
      <c r="C34" s="86" t="s">
        <v>1527</v>
      </c>
    </row>
    <row r="35" spans="2:3" x14ac:dyDescent="0.4">
      <c r="B35" s="87" t="s">
        <v>1531</v>
      </c>
      <c r="C35" s="86" t="s">
        <v>1533</v>
      </c>
    </row>
    <row r="36" spans="2:3" x14ac:dyDescent="0.4">
      <c r="B36" s="87" t="s">
        <v>1590</v>
      </c>
      <c r="C36" s="86" t="s">
        <v>1593</v>
      </c>
    </row>
    <row r="37" spans="2:3" x14ac:dyDescent="0.4">
      <c r="B37" s="23" t="s">
        <v>1592</v>
      </c>
      <c r="C37" s="17" t="s">
        <v>1528</v>
      </c>
    </row>
    <row r="38" spans="2:3" x14ac:dyDescent="0.4">
      <c r="B38" s="36" t="s">
        <v>216</v>
      </c>
      <c r="C38" s="17" t="s">
        <v>1535</v>
      </c>
    </row>
    <row r="39" spans="2:3" x14ac:dyDescent="0.4">
      <c r="B39" s="36" t="s">
        <v>217</v>
      </c>
      <c r="C39" s="40" t="s">
        <v>1536</v>
      </c>
    </row>
    <row r="40" spans="2:3" ht="29.15" x14ac:dyDescent="0.4">
      <c r="B40" s="36" t="s">
        <v>1517</v>
      </c>
      <c r="C40" s="83" t="s">
        <v>1530</v>
      </c>
    </row>
    <row r="41" spans="2:3" x14ac:dyDescent="0.4">
      <c r="B41" s="18" t="s">
        <v>1534</v>
      </c>
      <c r="C41" s="83"/>
    </row>
    <row r="42" spans="2:3" x14ac:dyDescent="0.4">
      <c r="B42" s="102" t="e" vm="14">
        <f>_xlfn.IMAGE("https://raw.githubusercontent.com/rcfdtools/R.AmazonChingaza/main/.graph/ERA5_single_monthly_025dd_world_uv10_vector.png")</f>
        <v>#VALUE!</v>
      </c>
      <c r="C42" s="103"/>
    </row>
    <row r="43" spans="2:3" x14ac:dyDescent="0.4">
      <c r="B43" s="104"/>
      <c r="C43" s="105"/>
    </row>
    <row r="44" spans="2:3" x14ac:dyDescent="0.4">
      <c r="B44" s="104"/>
      <c r="C44" s="105"/>
    </row>
    <row r="45" spans="2:3" x14ac:dyDescent="0.4">
      <c r="B45" s="104"/>
      <c r="C45" s="105"/>
    </row>
    <row r="46" spans="2:3" x14ac:dyDescent="0.4">
      <c r="B46" s="104"/>
      <c r="C46" s="105"/>
    </row>
    <row r="47" spans="2:3" x14ac:dyDescent="0.4">
      <c r="B47" s="104"/>
      <c r="C47" s="105"/>
    </row>
    <row r="48" spans="2:3" x14ac:dyDescent="0.4">
      <c r="B48" s="104"/>
      <c r="C48" s="105"/>
    </row>
    <row r="49" spans="2:3" x14ac:dyDescent="0.4">
      <c r="B49" s="104"/>
      <c r="C49" s="105"/>
    </row>
    <row r="50" spans="2:3" x14ac:dyDescent="0.4">
      <c r="B50" s="104"/>
      <c r="C50" s="105"/>
    </row>
    <row r="51" spans="2:3" x14ac:dyDescent="0.4">
      <c r="B51" s="104"/>
      <c r="C51" s="105"/>
    </row>
    <row r="52" spans="2:3" x14ac:dyDescent="0.4">
      <c r="B52" s="104"/>
      <c r="C52" s="105"/>
    </row>
    <row r="53" spans="2:3" x14ac:dyDescent="0.4">
      <c r="B53" s="104"/>
      <c r="C53" s="105"/>
    </row>
    <row r="54" spans="2:3" x14ac:dyDescent="0.4">
      <c r="B54" s="104"/>
      <c r="C54" s="105"/>
    </row>
    <row r="55" spans="2:3" x14ac:dyDescent="0.4">
      <c r="B55" s="104"/>
      <c r="C55" s="105"/>
    </row>
    <row r="56" spans="2:3" x14ac:dyDescent="0.4">
      <c r="B56" s="104"/>
      <c r="C56" s="105"/>
    </row>
    <row r="57" spans="2:3" x14ac:dyDescent="0.4">
      <c r="B57" s="104"/>
      <c r="C57" s="105"/>
    </row>
    <row r="58" spans="2:3" x14ac:dyDescent="0.4">
      <c r="B58" s="106"/>
      <c r="C58" s="107"/>
    </row>
    <row r="60" spans="2:3" x14ac:dyDescent="0.4">
      <c r="B60" s="47" t="s">
        <v>4</v>
      </c>
      <c r="C60" s="39" t="s">
        <v>1539</v>
      </c>
    </row>
    <row r="61" spans="2:3" ht="68.599999999999994" x14ac:dyDescent="0.4">
      <c r="B61" s="48" t="s">
        <v>222</v>
      </c>
      <c r="C61" s="17" t="s">
        <v>1284</v>
      </c>
    </row>
    <row r="62" spans="2:3" x14ac:dyDescent="0.4">
      <c r="B62" s="87" t="s">
        <v>1525</v>
      </c>
      <c r="C62" s="86" t="s">
        <v>1527</v>
      </c>
    </row>
    <row r="63" spans="2:3" x14ac:dyDescent="0.4">
      <c r="B63" s="87" t="s">
        <v>1531</v>
      </c>
      <c r="C63" s="86" t="s">
        <v>1533</v>
      </c>
    </row>
    <row r="64" spans="2:3" x14ac:dyDescent="0.4">
      <c r="B64" s="87" t="s">
        <v>1590</v>
      </c>
      <c r="C64" s="86" t="s">
        <v>1593</v>
      </c>
    </row>
    <row r="65" spans="2:3" x14ac:dyDescent="0.4">
      <c r="B65" s="23" t="s">
        <v>1592</v>
      </c>
      <c r="C65" s="17" t="s">
        <v>1529</v>
      </c>
    </row>
    <row r="66" spans="2:3" x14ac:dyDescent="0.4">
      <c r="B66" s="36" t="s">
        <v>216</v>
      </c>
      <c r="C66" s="17" t="s">
        <v>1535</v>
      </c>
    </row>
    <row r="67" spans="2:3" x14ac:dyDescent="0.4">
      <c r="B67" s="36" t="s">
        <v>217</v>
      </c>
      <c r="C67" s="40" t="s">
        <v>1536</v>
      </c>
    </row>
    <row r="68" spans="2:3" ht="29.15" x14ac:dyDescent="0.4">
      <c r="B68" s="36" t="s">
        <v>1517</v>
      </c>
      <c r="C68" s="83" t="s">
        <v>1537</v>
      </c>
    </row>
    <row r="69" spans="2:3" x14ac:dyDescent="0.4">
      <c r="B69" s="18" t="s">
        <v>1534</v>
      </c>
      <c r="C69" s="83"/>
    </row>
    <row r="70" spans="2:3" x14ac:dyDescent="0.4">
      <c r="B70" s="102" t="e" vm="15">
        <f>_xlfn.IMAGE("https://raw.githubusercontent.com/rcfdtools/R.AmazonChingaza/main/.graph/ERA5_single_monthly_025dd_world_uv100_vector.png")</f>
        <v>#VALUE!</v>
      </c>
      <c r="C70" s="103"/>
    </row>
    <row r="71" spans="2:3" x14ac:dyDescent="0.4">
      <c r="B71" s="104"/>
      <c r="C71" s="105"/>
    </row>
    <row r="72" spans="2:3" x14ac:dyDescent="0.4">
      <c r="B72" s="104"/>
      <c r="C72" s="105"/>
    </row>
    <row r="73" spans="2:3" x14ac:dyDescent="0.4">
      <c r="B73" s="104"/>
      <c r="C73" s="105"/>
    </row>
    <row r="74" spans="2:3" x14ac:dyDescent="0.4">
      <c r="B74" s="104"/>
      <c r="C74" s="105"/>
    </row>
    <row r="75" spans="2:3" x14ac:dyDescent="0.4">
      <c r="B75" s="104"/>
      <c r="C75" s="105"/>
    </row>
    <row r="76" spans="2:3" x14ac:dyDescent="0.4">
      <c r="B76" s="104"/>
      <c r="C76" s="105"/>
    </row>
    <row r="77" spans="2:3" x14ac:dyDescent="0.4">
      <c r="B77" s="104"/>
      <c r="C77" s="105"/>
    </row>
    <row r="78" spans="2:3" x14ac:dyDescent="0.4">
      <c r="B78" s="104"/>
      <c r="C78" s="105"/>
    </row>
    <row r="79" spans="2:3" x14ac:dyDescent="0.4">
      <c r="B79" s="104"/>
      <c r="C79" s="105"/>
    </row>
    <row r="80" spans="2:3" x14ac:dyDescent="0.4">
      <c r="B80" s="104"/>
      <c r="C80" s="105"/>
    </row>
    <row r="81" spans="2:3" x14ac:dyDescent="0.4">
      <c r="B81" s="104"/>
      <c r="C81" s="105"/>
    </row>
    <row r="82" spans="2:3" x14ac:dyDescent="0.4">
      <c r="B82" s="104"/>
      <c r="C82" s="105"/>
    </row>
    <row r="83" spans="2:3" x14ac:dyDescent="0.4">
      <c r="B83" s="104"/>
      <c r="C83" s="105"/>
    </row>
    <row r="84" spans="2:3" x14ac:dyDescent="0.4">
      <c r="B84" s="104"/>
      <c r="C84" s="105"/>
    </row>
    <row r="85" spans="2:3" x14ac:dyDescent="0.4">
      <c r="B85" s="104"/>
      <c r="C85" s="105"/>
    </row>
    <row r="86" spans="2:3" x14ac:dyDescent="0.4">
      <c r="B86" s="106"/>
      <c r="C86" s="107"/>
    </row>
    <row r="88" spans="2:3" x14ac:dyDescent="0.4">
      <c r="B88" s="47" t="s">
        <v>4</v>
      </c>
      <c r="C88" s="39" t="s">
        <v>1540</v>
      </c>
    </row>
    <row r="89" spans="2:3" ht="68.599999999999994" x14ac:dyDescent="0.4">
      <c r="B89" s="48" t="s">
        <v>222</v>
      </c>
      <c r="C89" s="17" t="s">
        <v>1284</v>
      </c>
    </row>
    <row r="90" spans="2:3" x14ac:dyDescent="0.4">
      <c r="B90" s="87" t="s">
        <v>1525</v>
      </c>
      <c r="C90" s="86" t="s">
        <v>1527</v>
      </c>
    </row>
    <row r="91" spans="2:3" x14ac:dyDescent="0.4">
      <c r="B91" s="87" t="s">
        <v>1531</v>
      </c>
      <c r="C91" s="86" t="s">
        <v>1533</v>
      </c>
    </row>
    <row r="92" spans="2:3" x14ac:dyDescent="0.4">
      <c r="B92" s="87" t="s">
        <v>1590</v>
      </c>
      <c r="C92" s="86" t="s">
        <v>1593</v>
      </c>
    </row>
    <row r="93" spans="2:3" x14ac:dyDescent="0.4">
      <c r="B93" s="23" t="s">
        <v>1592</v>
      </c>
      <c r="C93" s="17" t="s">
        <v>1541</v>
      </c>
    </row>
    <row r="94" spans="2:3" x14ac:dyDescent="0.4">
      <c r="B94" s="36" t="s">
        <v>216</v>
      </c>
      <c r="C94" s="17" t="s">
        <v>1546</v>
      </c>
    </row>
    <row r="95" spans="2:3" x14ac:dyDescent="0.4">
      <c r="B95" s="36" t="s">
        <v>217</v>
      </c>
      <c r="C95" s="40" t="s">
        <v>1547</v>
      </c>
    </row>
    <row r="96" spans="2:3" ht="29.15" x14ac:dyDescent="0.4">
      <c r="B96" s="36" t="s">
        <v>1542</v>
      </c>
      <c r="C96" s="83" t="s">
        <v>1544</v>
      </c>
    </row>
    <row r="97" spans="2:3" ht="29.15" x14ac:dyDescent="0.4">
      <c r="B97" s="36" t="s">
        <v>1543</v>
      </c>
      <c r="C97" s="83" t="s">
        <v>1545</v>
      </c>
    </row>
    <row r="98" spans="2:3" x14ac:dyDescent="0.4">
      <c r="B98" s="18" t="s">
        <v>1534</v>
      </c>
      <c r="C98" s="83"/>
    </row>
    <row r="99" spans="2:3" x14ac:dyDescent="0.4">
      <c r="B99" s="102" t="e" vm="16">
        <f>_xlfn.IMAGE("https://raw.githubusercontent.com/rcfdtools/R.AmazonChingaza/main/.graph/ERA5_single_monthly_025dd_world_uv10_vector_e.png")</f>
        <v>#VALUE!</v>
      </c>
      <c r="C99" s="103"/>
    </row>
    <row r="100" spans="2:3" x14ac:dyDescent="0.4">
      <c r="B100" s="104"/>
      <c r="C100" s="105"/>
    </row>
    <row r="101" spans="2:3" x14ac:dyDescent="0.4">
      <c r="B101" s="104"/>
      <c r="C101" s="105"/>
    </row>
    <row r="102" spans="2:3" x14ac:dyDescent="0.4">
      <c r="B102" s="104"/>
      <c r="C102" s="105"/>
    </row>
    <row r="103" spans="2:3" x14ac:dyDescent="0.4">
      <c r="B103" s="104"/>
      <c r="C103" s="105"/>
    </row>
    <row r="104" spans="2:3" x14ac:dyDescent="0.4">
      <c r="B104" s="104"/>
      <c r="C104" s="105"/>
    </row>
    <row r="105" spans="2:3" x14ac:dyDescent="0.4">
      <c r="B105" s="104"/>
      <c r="C105" s="105"/>
    </row>
    <row r="106" spans="2:3" x14ac:dyDescent="0.4">
      <c r="B106" s="104"/>
      <c r="C106" s="105"/>
    </row>
    <row r="107" spans="2:3" x14ac:dyDescent="0.4">
      <c r="B107" s="104"/>
      <c r="C107" s="105"/>
    </row>
    <row r="108" spans="2:3" x14ac:dyDescent="0.4">
      <c r="B108" s="104"/>
      <c r="C108" s="105"/>
    </row>
    <row r="109" spans="2:3" x14ac:dyDescent="0.4">
      <c r="B109" s="104"/>
      <c r="C109" s="105"/>
    </row>
    <row r="110" spans="2:3" x14ac:dyDescent="0.4">
      <c r="B110" s="104"/>
      <c r="C110" s="105"/>
    </row>
    <row r="111" spans="2:3" x14ac:dyDescent="0.4">
      <c r="B111" s="104"/>
      <c r="C111" s="105"/>
    </row>
    <row r="112" spans="2:3" x14ac:dyDescent="0.4">
      <c r="B112" s="104"/>
      <c r="C112" s="105"/>
    </row>
    <row r="113" spans="2:3" x14ac:dyDescent="0.4">
      <c r="B113" s="104"/>
      <c r="C113" s="105"/>
    </row>
    <row r="114" spans="2:3" x14ac:dyDescent="0.4">
      <c r="B114" s="104"/>
      <c r="C114" s="105"/>
    </row>
    <row r="115" spans="2:3" x14ac:dyDescent="0.4">
      <c r="B115" s="106"/>
      <c r="C115" s="107"/>
    </row>
    <row r="117" spans="2:3" ht="34.299999999999997" x14ac:dyDescent="0.4">
      <c r="B117" s="47" t="s">
        <v>4</v>
      </c>
      <c r="C117" s="39" t="s">
        <v>1548</v>
      </c>
    </row>
    <row r="118" spans="2:3" ht="68.599999999999994" x14ac:dyDescent="0.4">
      <c r="B118" s="48" t="s">
        <v>222</v>
      </c>
      <c r="C118" s="17" t="s">
        <v>1284</v>
      </c>
    </row>
    <row r="119" spans="2:3" x14ac:dyDescent="0.4">
      <c r="B119" s="87" t="s">
        <v>1525</v>
      </c>
      <c r="C119" s="86" t="s">
        <v>1527</v>
      </c>
    </row>
    <row r="120" spans="2:3" x14ac:dyDescent="0.4">
      <c r="B120" s="87" t="s">
        <v>1531</v>
      </c>
      <c r="C120" s="86" t="s">
        <v>1533</v>
      </c>
    </row>
    <row r="121" spans="2:3" x14ac:dyDescent="0.4">
      <c r="B121" s="87" t="s">
        <v>1590</v>
      </c>
      <c r="C121" s="86" t="s">
        <v>1593</v>
      </c>
    </row>
    <row r="122" spans="2:3" x14ac:dyDescent="0.4">
      <c r="B122" s="23" t="s">
        <v>1592</v>
      </c>
      <c r="C122" s="17" t="s">
        <v>1549</v>
      </c>
    </row>
    <row r="123" spans="2:3" x14ac:dyDescent="0.4">
      <c r="B123" s="36" t="s">
        <v>216</v>
      </c>
      <c r="C123" s="17" t="s">
        <v>1546</v>
      </c>
    </row>
    <row r="124" spans="2:3" x14ac:dyDescent="0.4">
      <c r="B124" s="36" t="s">
        <v>217</v>
      </c>
      <c r="C124" s="40" t="s">
        <v>1547</v>
      </c>
    </row>
    <row r="125" spans="2:3" ht="29.15" x14ac:dyDescent="0.4">
      <c r="B125" s="36" t="s">
        <v>1542</v>
      </c>
      <c r="C125" s="83" t="s">
        <v>1550</v>
      </c>
    </row>
    <row r="126" spans="2:3" ht="29.15" x14ac:dyDescent="0.4">
      <c r="B126" s="36" t="s">
        <v>1543</v>
      </c>
      <c r="C126" s="83" t="s">
        <v>1551</v>
      </c>
    </row>
    <row r="127" spans="2:3" x14ac:dyDescent="0.4">
      <c r="B127" s="18" t="s">
        <v>1534</v>
      </c>
      <c r="C127" s="83"/>
    </row>
    <row r="128" spans="2:3" x14ac:dyDescent="0.4">
      <c r="B128" s="102" t="e" vm="17">
        <f>_xlfn.IMAGE("https://raw.githubusercontent.com/rcfdtools/R.AmazonChingaza/main/.graph/ERA5_single_monthly_025dd_world_uv10_vector_p71.png")</f>
        <v>#VALUE!</v>
      </c>
      <c r="C128" s="103"/>
    </row>
    <row r="129" spans="2:3" x14ac:dyDescent="0.4">
      <c r="B129" s="104"/>
      <c r="C129" s="105"/>
    </row>
    <row r="130" spans="2:3" x14ac:dyDescent="0.4">
      <c r="B130" s="104"/>
      <c r="C130" s="105"/>
    </row>
    <row r="131" spans="2:3" x14ac:dyDescent="0.4">
      <c r="B131" s="104"/>
      <c r="C131" s="105"/>
    </row>
    <row r="132" spans="2:3" x14ac:dyDescent="0.4">
      <c r="B132" s="104"/>
      <c r="C132" s="105"/>
    </row>
    <row r="133" spans="2:3" x14ac:dyDescent="0.4">
      <c r="B133" s="104"/>
      <c r="C133" s="105"/>
    </row>
    <row r="134" spans="2:3" x14ac:dyDescent="0.4">
      <c r="B134" s="104"/>
      <c r="C134" s="105"/>
    </row>
    <row r="135" spans="2:3" x14ac:dyDescent="0.4">
      <c r="B135" s="104"/>
      <c r="C135" s="105"/>
    </row>
    <row r="136" spans="2:3" x14ac:dyDescent="0.4">
      <c r="B136" s="104"/>
      <c r="C136" s="105"/>
    </row>
    <row r="137" spans="2:3" x14ac:dyDescent="0.4">
      <c r="B137" s="104"/>
      <c r="C137" s="105"/>
    </row>
    <row r="138" spans="2:3" x14ac:dyDescent="0.4">
      <c r="B138" s="104"/>
      <c r="C138" s="105"/>
    </row>
    <row r="139" spans="2:3" x14ac:dyDescent="0.4">
      <c r="B139" s="104"/>
      <c r="C139" s="105"/>
    </row>
    <row r="140" spans="2:3" x14ac:dyDescent="0.4">
      <c r="B140" s="104"/>
      <c r="C140" s="105"/>
    </row>
    <row r="141" spans="2:3" x14ac:dyDescent="0.4">
      <c r="B141" s="104"/>
      <c r="C141" s="105"/>
    </row>
    <row r="142" spans="2:3" x14ac:dyDescent="0.4">
      <c r="B142" s="104"/>
      <c r="C142" s="105"/>
    </row>
    <row r="143" spans="2:3" x14ac:dyDescent="0.4">
      <c r="B143" s="104"/>
      <c r="C143" s="105"/>
    </row>
    <row r="144" spans="2:3" x14ac:dyDescent="0.4">
      <c r="B144" s="106"/>
      <c r="C144" s="107"/>
    </row>
    <row r="146" spans="2:3" ht="34.299999999999997" x14ac:dyDescent="0.4">
      <c r="B146" s="47" t="s">
        <v>4</v>
      </c>
      <c r="C146" s="39" t="s">
        <v>1552</v>
      </c>
    </row>
    <row r="147" spans="2:3" ht="68.599999999999994" x14ac:dyDescent="0.4">
      <c r="B147" s="48" t="s">
        <v>222</v>
      </c>
      <c r="C147" s="17" t="s">
        <v>1284</v>
      </c>
    </row>
    <row r="148" spans="2:3" x14ac:dyDescent="0.4">
      <c r="B148" s="87" t="s">
        <v>1525</v>
      </c>
      <c r="C148" s="86" t="s">
        <v>1527</v>
      </c>
    </row>
    <row r="149" spans="2:3" x14ac:dyDescent="0.4">
      <c r="B149" s="87" t="s">
        <v>1531</v>
      </c>
      <c r="C149" s="86" t="s">
        <v>1533</v>
      </c>
    </row>
    <row r="150" spans="2:3" x14ac:dyDescent="0.4">
      <c r="B150" s="87" t="s">
        <v>1590</v>
      </c>
      <c r="C150" s="86" t="s">
        <v>1593</v>
      </c>
    </row>
    <row r="151" spans="2:3" x14ac:dyDescent="0.4">
      <c r="B151" s="23" t="s">
        <v>1592</v>
      </c>
      <c r="C151" s="17" t="s">
        <v>1553</v>
      </c>
    </row>
    <row r="152" spans="2:3" x14ac:dyDescent="0.4">
      <c r="B152" s="36" t="s">
        <v>216</v>
      </c>
      <c r="C152" s="17" t="s">
        <v>1546</v>
      </c>
    </row>
    <row r="153" spans="2:3" x14ac:dyDescent="0.4">
      <c r="B153" s="36" t="s">
        <v>217</v>
      </c>
      <c r="C153" s="40" t="s">
        <v>1547</v>
      </c>
    </row>
    <row r="154" spans="2:3" ht="29.15" x14ac:dyDescent="0.4">
      <c r="B154" s="36" t="s">
        <v>1542</v>
      </c>
      <c r="C154" s="83" t="s">
        <v>1554</v>
      </c>
    </row>
    <row r="155" spans="2:3" ht="29.15" x14ac:dyDescent="0.4">
      <c r="B155" s="36" t="s">
        <v>1543</v>
      </c>
      <c r="C155" s="83" t="s">
        <v>1555</v>
      </c>
    </row>
    <row r="156" spans="2:3" x14ac:dyDescent="0.4">
      <c r="B156" s="18" t="s">
        <v>1534</v>
      </c>
      <c r="C156" s="83"/>
    </row>
    <row r="157" spans="2:3" x14ac:dyDescent="0.4">
      <c r="B157" s="102" t="e" vm="18">
        <f>_xlfn.IMAGE("https://raw.githubusercontent.com/rcfdtools/R.AmazonChingaza/main/.graph/ERA5_single_monthly_025dd_world_uv10_vector_p72.png")</f>
        <v>#VALUE!</v>
      </c>
      <c r="C157" s="103"/>
    </row>
    <row r="158" spans="2:3" x14ac:dyDescent="0.4">
      <c r="B158" s="104"/>
      <c r="C158" s="105"/>
    </row>
    <row r="159" spans="2:3" x14ac:dyDescent="0.4">
      <c r="B159" s="104"/>
      <c r="C159" s="105"/>
    </row>
    <row r="160" spans="2:3" x14ac:dyDescent="0.4">
      <c r="B160" s="104"/>
      <c r="C160" s="105"/>
    </row>
    <row r="161" spans="2:3" x14ac:dyDescent="0.4">
      <c r="B161" s="104"/>
      <c r="C161" s="105"/>
    </row>
    <row r="162" spans="2:3" x14ac:dyDescent="0.4">
      <c r="B162" s="104"/>
      <c r="C162" s="105"/>
    </row>
    <row r="163" spans="2:3" x14ac:dyDescent="0.4">
      <c r="B163" s="104"/>
      <c r="C163" s="105"/>
    </row>
    <row r="164" spans="2:3" x14ac:dyDescent="0.4">
      <c r="B164" s="104"/>
      <c r="C164" s="105"/>
    </row>
    <row r="165" spans="2:3" x14ac:dyDescent="0.4">
      <c r="B165" s="104"/>
      <c r="C165" s="105"/>
    </row>
    <row r="166" spans="2:3" x14ac:dyDescent="0.4">
      <c r="B166" s="104"/>
      <c r="C166" s="105"/>
    </row>
    <row r="167" spans="2:3" x14ac:dyDescent="0.4">
      <c r="B167" s="104"/>
      <c r="C167" s="105"/>
    </row>
    <row r="168" spans="2:3" x14ac:dyDescent="0.4">
      <c r="B168" s="104"/>
      <c r="C168" s="105"/>
    </row>
    <row r="169" spans="2:3" x14ac:dyDescent="0.4">
      <c r="B169" s="104"/>
      <c r="C169" s="105"/>
    </row>
    <row r="170" spans="2:3" x14ac:dyDescent="0.4">
      <c r="B170" s="104"/>
      <c r="C170" s="105"/>
    </row>
    <row r="171" spans="2:3" x14ac:dyDescent="0.4">
      <c r="B171" s="104"/>
      <c r="C171" s="105"/>
    </row>
    <row r="172" spans="2:3" x14ac:dyDescent="0.4">
      <c r="B172" s="104"/>
      <c r="C172" s="105"/>
    </row>
    <row r="173" spans="2:3" x14ac:dyDescent="0.4">
      <c r="B173" s="106"/>
      <c r="C173" s="107"/>
    </row>
    <row r="175" spans="2:3" x14ac:dyDescent="0.4">
      <c r="B175" s="47" t="s">
        <v>4</v>
      </c>
      <c r="C175" s="39" t="s">
        <v>1559</v>
      </c>
    </row>
    <row r="176" spans="2:3" ht="68.599999999999994" x14ac:dyDescent="0.4">
      <c r="B176" s="48" t="s">
        <v>222</v>
      </c>
      <c r="C176" s="17" t="s">
        <v>1284</v>
      </c>
    </row>
    <row r="177" spans="2:3" x14ac:dyDescent="0.4">
      <c r="B177" s="87" t="s">
        <v>1525</v>
      </c>
      <c r="C177" s="86" t="s">
        <v>1527</v>
      </c>
    </row>
    <row r="178" spans="2:3" x14ac:dyDescent="0.4">
      <c r="B178" s="87" t="s">
        <v>1531</v>
      </c>
      <c r="C178" s="86" t="s">
        <v>1533</v>
      </c>
    </row>
    <row r="179" spans="2:3" x14ac:dyDescent="0.4">
      <c r="B179" s="87" t="s">
        <v>1590</v>
      </c>
      <c r="C179" s="86" t="s">
        <v>1593</v>
      </c>
    </row>
    <row r="180" spans="2:3" x14ac:dyDescent="0.4">
      <c r="B180" s="23" t="s">
        <v>1592</v>
      </c>
      <c r="C180" s="17" t="s">
        <v>1556</v>
      </c>
    </row>
    <row r="181" spans="2:3" x14ac:dyDescent="0.4">
      <c r="B181" s="36" t="s">
        <v>216</v>
      </c>
      <c r="C181" s="17" t="s">
        <v>1546</v>
      </c>
    </row>
    <row r="182" spans="2:3" x14ac:dyDescent="0.4">
      <c r="B182" s="36" t="s">
        <v>217</v>
      </c>
      <c r="C182" s="40" t="s">
        <v>1547</v>
      </c>
    </row>
    <row r="183" spans="2:3" ht="29.15" x14ac:dyDescent="0.4">
      <c r="B183" s="36" t="s">
        <v>1542</v>
      </c>
      <c r="C183" s="83" t="s">
        <v>1557</v>
      </c>
    </row>
    <row r="184" spans="2:3" ht="29.15" x14ac:dyDescent="0.4">
      <c r="B184" s="36" t="s">
        <v>1543</v>
      </c>
      <c r="C184" s="83" t="s">
        <v>1558</v>
      </c>
    </row>
    <row r="185" spans="2:3" x14ac:dyDescent="0.4">
      <c r="B185" s="18" t="s">
        <v>1534</v>
      </c>
      <c r="C185" s="83"/>
    </row>
    <row r="186" spans="2:3" x14ac:dyDescent="0.4">
      <c r="B186" s="102" t="e" vm="19">
        <f>_xlfn.IMAGE("https://raw.githubusercontent.com/rcfdtools/R.AmazonChingaza/main/.graph/ERA5_single_monthly_025dd_world_uv100_vector_ro.png")</f>
        <v>#VALUE!</v>
      </c>
      <c r="C186" s="103"/>
    </row>
    <row r="187" spans="2:3" x14ac:dyDescent="0.4">
      <c r="B187" s="104"/>
      <c r="C187" s="105"/>
    </row>
    <row r="188" spans="2:3" x14ac:dyDescent="0.4">
      <c r="B188" s="104"/>
      <c r="C188" s="105"/>
    </row>
    <row r="189" spans="2:3" x14ac:dyDescent="0.4">
      <c r="B189" s="104"/>
      <c r="C189" s="105"/>
    </row>
    <row r="190" spans="2:3" x14ac:dyDescent="0.4">
      <c r="B190" s="104"/>
      <c r="C190" s="105"/>
    </row>
    <row r="191" spans="2:3" x14ac:dyDescent="0.4">
      <c r="B191" s="104"/>
      <c r="C191" s="105"/>
    </row>
    <row r="192" spans="2:3" x14ac:dyDescent="0.4">
      <c r="B192" s="104"/>
      <c r="C192" s="105"/>
    </row>
    <row r="193" spans="2:3" x14ac:dyDescent="0.4">
      <c r="B193" s="104"/>
      <c r="C193" s="105"/>
    </row>
    <row r="194" spans="2:3" x14ac:dyDescent="0.4">
      <c r="B194" s="104"/>
      <c r="C194" s="105"/>
    </row>
    <row r="195" spans="2:3" x14ac:dyDescent="0.4">
      <c r="B195" s="104"/>
      <c r="C195" s="105"/>
    </row>
    <row r="196" spans="2:3" x14ac:dyDescent="0.4">
      <c r="B196" s="104"/>
      <c r="C196" s="105"/>
    </row>
    <row r="197" spans="2:3" x14ac:dyDescent="0.4">
      <c r="B197" s="104"/>
      <c r="C197" s="105"/>
    </row>
    <row r="198" spans="2:3" x14ac:dyDescent="0.4">
      <c r="B198" s="104"/>
      <c r="C198" s="105"/>
    </row>
    <row r="199" spans="2:3" x14ac:dyDescent="0.4">
      <c r="B199" s="104"/>
      <c r="C199" s="105"/>
    </row>
    <row r="200" spans="2:3" x14ac:dyDescent="0.4">
      <c r="B200" s="104"/>
      <c r="C200" s="105"/>
    </row>
    <row r="201" spans="2:3" x14ac:dyDescent="0.4">
      <c r="B201" s="104"/>
      <c r="C201" s="105"/>
    </row>
    <row r="202" spans="2:3" x14ac:dyDescent="0.4">
      <c r="B202" s="106"/>
      <c r="C202" s="107"/>
    </row>
    <row r="204" spans="2:3" x14ac:dyDescent="0.4">
      <c r="B204" s="47" t="s">
        <v>4</v>
      </c>
      <c r="C204" s="39" t="s">
        <v>1563</v>
      </c>
    </row>
    <row r="205" spans="2:3" ht="68.599999999999994" x14ac:dyDescent="0.4">
      <c r="B205" s="48" t="s">
        <v>222</v>
      </c>
      <c r="C205" s="17" t="s">
        <v>1284</v>
      </c>
    </row>
    <row r="206" spans="2:3" x14ac:dyDescent="0.4">
      <c r="B206" s="87" t="s">
        <v>1525</v>
      </c>
      <c r="C206" s="86" t="s">
        <v>1527</v>
      </c>
    </row>
    <row r="207" spans="2:3" x14ac:dyDescent="0.4">
      <c r="B207" s="87" t="s">
        <v>1531</v>
      </c>
      <c r="C207" s="86" t="s">
        <v>1533</v>
      </c>
    </row>
    <row r="208" spans="2:3" x14ac:dyDescent="0.4">
      <c r="B208" s="87" t="s">
        <v>1590</v>
      </c>
      <c r="C208" s="86" t="s">
        <v>1593</v>
      </c>
    </row>
    <row r="209" spans="2:3" x14ac:dyDescent="0.4">
      <c r="B209" s="23" t="s">
        <v>1592</v>
      </c>
      <c r="C209" s="17" t="s">
        <v>1560</v>
      </c>
    </row>
    <row r="210" spans="2:3" x14ac:dyDescent="0.4">
      <c r="B210" s="36" t="s">
        <v>216</v>
      </c>
      <c r="C210" s="17" t="s">
        <v>1546</v>
      </c>
    </row>
    <row r="211" spans="2:3" x14ac:dyDescent="0.4">
      <c r="B211" s="36" t="s">
        <v>217</v>
      </c>
      <c r="C211" s="40" t="s">
        <v>1547</v>
      </c>
    </row>
    <row r="212" spans="2:3" ht="29.15" x14ac:dyDescent="0.4">
      <c r="B212" s="36" t="s">
        <v>1542</v>
      </c>
      <c r="C212" s="83" t="s">
        <v>1561</v>
      </c>
    </row>
    <row r="213" spans="2:3" ht="29.15" x14ac:dyDescent="0.4">
      <c r="B213" s="36" t="s">
        <v>1543</v>
      </c>
      <c r="C213" s="83" t="s">
        <v>1562</v>
      </c>
    </row>
    <row r="214" spans="2:3" x14ac:dyDescent="0.4">
      <c r="B214" s="18" t="s">
        <v>1534</v>
      </c>
      <c r="C214" s="83"/>
    </row>
    <row r="215" spans="2:3" x14ac:dyDescent="0.4">
      <c r="B215" s="102" t="e" vm="20">
        <f>_xlfn.IMAGE("https://raw.githubusercontent.com/rcfdtools/R.AmazonChingaza/main/.graph/ERA5_single_monthly_025dd_world_uv100_vector_sp.png")</f>
        <v>#VALUE!</v>
      </c>
      <c r="C215" s="103"/>
    </row>
    <row r="216" spans="2:3" x14ac:dyDescent="0.4">
      <c r="B216" s="104"/>
      <c r="C216" s="105"/>
    </row>
    <row r="217" spans="2:3" x14ac:dyDescent="0.4">
      <c r="B217" s="104"/>
      <c r="C217" s="105"/>
    </row>
    <row r="218" spans="2:3" x14ac:dyDescent="0.4">
      <c r="B218" s="104"/>
      <c r="C218" s="105"/>
    </row>
    <row r="219" spans="2:3" x14ac:dyDescent="0.4">
      <c r="B219" s="104"/>
      <c r="C219" s="105"/>
    </row>
    <row r="220" spans="2:3" x14ac:dyDescent="0.4">
      <c r="B220" s="104"/>
      <c r="C220" s="105"/>
    </row>
    <row r="221" spans="2:3" x14ac:dyDescent="0.4">
      <c r="B221" s="104"/>
      <c r="C221" s="105"/>
    </row>
    <row r="222" spans="2:3" x14ac:dyDescent="0.4">
      <c r="B222" s="104"/>
      <c r="C222" s="105"/>
    </row>
    <row r="223" spans="2:3" x14ac:dyDescent="0.4">
      <c r="B223" s="104"/>
      <c r="C223" s="105"/>
    </row>
    <row r="224" spans="2:3" x14ac:dyDescent="0.4">
      <c r="B224" s="104"/>
      <c r="C224" s="105"/>
    </row>
    <row r="225" spans="2:3" x14ac:dyDescent="0.4">
      <c r="B225" s="104"/>
      <c r="C225" s="105"/>
    </row>
    <row r="226" spans="2:3" x14ac:dyDescent="0.4">
      <c r="B226" s="104"/>
      <c r="C226" s="105"/>
    </row>
    <row r="227" spans="2:3" x14ac:dyDescent="0.4">
      <c r="B227" s="104"/>
      <c r="C227" s="105"/>
    </row>
    <row r="228" spans="2:3" x14ac:dyDescent="0.4">
      <c r="B228" s="104"/>
      <c r="C228" s="105"/>
    </row>
    <row r="229" spans="2:3" x14ac:dyDescent="0.4">
      <c r="B229" s="104"/>
      <c r="C229" s="105"/>
    </row>
    <row r="230" spans="2:3" x14ac:dyDescent="0.4">
      <c r="B230" s="104"/>
      <c r="C230" s="105"/>
    </row>
    <row r="231" spans="2:3" x14ac:dyDescent="0.4">
      <c r="B231" s="106"/>
      <c r="C231" s="107"/>
    </row>
    <row r="233" spans="2:3" x14ac:dyDescent="0.4">
      <c r="B233" s="47" t="s">
        <v>4</v>
      </c>
      <c r="C233" s="39" t="s">
        <v>1564</v>
      </c>
    </row>
    <row r="234" spans="2:3" ht="68.599999999999994" x14ac:dyDescent="0.4">
      <c r="B234" s="48" t="s">
        <v>222</v>
      </c>
      <c r="C234" s="17" t="s">
        <v>1284</v>
      </c>
    </row>
    <row r="235" spans="2:3" x14ac:dyDescent="0.4">
      <c r="B235" s="87" t="s">
        <v>1525</v>
      </c>
      <c r="C235" s="86" t="s">
        <v>1527</v>
      </c>
    </row>
    <row r="236" spans="2:3" x14ac:dyDescent="0.4">
      <c r="B236" s="87" t="s">
        <v>1531</v>
      </c>
      <c r="C236" s="86" t="s">
        <v>1533</v>
      </c>
    </row>
    <row r="237" spans="2:3" x14ac:dyDescent="0.4">
      <c r="B237" s="87" t="s">
        <v>1590</v>
      </c>
      <c r="C237" s="86" t="s">
        <v>1593</v>
      </c>
    </row>
    <row r="238" spans="2:3" x14ac:dyDescent="0.4">
      <c r="B238" s="23" t="s">
        <v>1592</v>
      </c>
      <c r="C238" s="17" t="s">
        <v>1567</v>
      </c>
    </row>
    <row r="239" spans="2:3" x14ac:dyDescent="0.4">
      <c r="B239" s="36" t="s">
        <v>216</v>
      </c>
      <c r="C239" s="17" t="s">
        <v>1546</v>
      </c>
    </row>
    <row r="240" spans="2:3" x14ac:dyDescent="0.4">
      <c r="B240" s="36" t="s">
        <v>217</v>
      </c>
      <c r="C240" s="40" t="s">
        <v>1547</v>
      </c>
    </row>
    <row r="241" spans="2:3" ht="29.15" x14ac:dyDescent="0.4">
      <c r="B241" s="36" t="s">
        <v>1542</v>
      </c>
      <c r="C241" s="83" t="s">
        <v>1565</v>
      </c>
    </row>
    <row r="242" spans="2:3" ht="29.15" x14ac:dyDescent="0.4">
      <c r="B242" s="36" t="s">
        <v>1543</v>
      </c>
      <c r="C242" s="83" t="s">
        <v>1566</v>
      </c>
    </row>
    <row r="243" spans="2:3" x14ac:dyDescent="0.4">
      <c r="B243" s="18" t="s">
        <v>1534</v>
      </c>
      <c r="C243" s="83"/>
    </row>
    <row r="244" spans="2:3" x14ac:dyDescent="0.4">
      <c r="B244" s="102" t="e" vm="21">
        <f>_xlfn.IMAGE("https://raw.githubusercontent.com/rcfdtools/R.AmazonChingaza/main/.graph/ERA5_single_monthly_025dd_world_uv100_vector_t2m.png")</f>
        <v>#VALUE!</v>
      </c>
      <c r="C244" s="103"/>
    </row>
    <row r="245" spans="2:3" x14ac:dyDescent="0.4">
      <c r="B245" s="104"/>
      <c r="C245" s="105"/>
    </row>
    <row r="246" spans="2:3" x14ac:dyDescent="0.4">
      <c r="B246" s="104"/>
      <c r="C246" s="105"/>
    </row>
    <row r="247" spans="2:3" x14ac:dyDescent="0.4">
      <c r="B247" s="104"/>
      <c r="C247" s="105"/>
    </row>
    <row r="248" spans="2:3" x14ac:dyDescent="0.4">
      <c r="B248" s="104"/>
      <c r="C248" s="105"/>
    </row>
    <row r="249" spans="2:3" x14ac:dyDescent="0.4">
      <c r="B249" s="104"/>
      <c r="C249" s="105"/>
    </row>
    <row r="250" spans="2:3" x14ac:dyDescent="0.4">
      <c r="B250" s="104"/>
      <c r="C250" s="105"/>
    </row>
    <row r="251" spans="2:3" x14ac:dyDescent="0.4">
      <c r="B251" s="104"/>
      <c r="C251" s="105"/>
    </row>
    <row r="252" spans="2:3" x14ac:dyDescent="0.4">
      <c r="B252" s="104"/>
      <c r="C252" s="105"/>
    </row>
    <row r="253" spans="2:3" x14ac:dyDescent="0.4">
      <c r="B253" s="104"/>
      <c r="C253" s="105"/>
    </row>
    <row r="254" spans="2:3" x14ac:dyDescent="0.4">
      <c r="B254" s="104"/>
      <c r="C254" s="105"/>
    </row>
    <row r="255" spans="2:3" x14ac:dyDescent="0.4">
      <c r="B255" s="104"/>
      <c r="C255" s="105"/>
    </row>
    <row r="256" spans="2:3" x14ac:dyDescent="0.4">
      <c r="B256" s="104"/>
      <c r="C256" s="105"/>
    </row>
    <row r="257" spans="2:3" x14ac:dyDescent="0.4">
      <c r="B257" s="104"/>
      <c r="C257" s="105"/>
    </row>
    <row r="258" spans="2:3" x14ac:dyDescent="0.4">
      <c r="B258" s="104"/>
      <c r="C258" s="105"/>
    </row>
    <row r="259" spans="2:3" x14ac:dyDescent="0.4">
      <c r="B259" s="104"/>
      <c r="C259" s="105"/>
    </row>
    <row r="260" spans="2:3" x14ac:dyDescent="0.4">
      <c r="B260" s="106"/>
      <c r="C260" s="107"/>
    </row>
    <row r="262" spans="2:3" x14ac:dyDescent="0.4">
      <c r="B262" s="47" t="s">
        <v>4</v>
      </c>
      <c r="C262" s="39" t="s">
        <v>1571</v>
      </c>
    </row>
    <row r="263" spans="2:3" ht="68.599999999999994" x14ac:dyDescent="0.4">
      <c r="B263" s="48" t="s">
        <v>222</v>
      </c>
      <c r="C263" s="17" t="s">
        <v>1284</v>
      </c>
    </row>
    <row r="264" spans="2:3" x14ac:dyDescent="0.4">
      <c r="B264" s="87" t="s">
        <v>1525</v>
      </c>
      <c r="C264" s="86" t="s">
        <v>1527</v>
      </c>
    </row>
    <row r="265" spans="2:3" x14ac:dyDescent="0.4">
      <c r="B265" s="87" t="s">
        <v>1531</v>
      </c>
      <c r="C265" s="86" t="s">
        <v>1533</v>
      </c>
    </row>
    <row r="266" spans="2:3" x14ac:dyDescent="0.4">
      <c r="B266" s="87" t="s">
        <v>1590</v>
      </c>
      <c r="C266" s="86" t="s">
        <v>1593</v>
      </c>
    </row>
    <row r="267" spans="2:3" x14ac:dyDescent="0.4">
      <c r="B267" s="23" t="s">
        <v>1592</v>
      </c>
      <c r="C267" s="17" t="s">
        <v>1570</v>
      </c>
    </row>
    <row r="268" spans="2:3" x14ac:dyDescent="0.4">
      <c r="B268" s="36" t="s">
        <v>216</v>
      </c>
      <c r="C268" s="17" t="s">
        <v>1546</v>
      </c>
    </row>
    <row r="269" spans="2:3" x14ac:dyDescent="0.4">
      <c r="B269" s="36" t="s">
        <v>217</v>
      </c>
      <c r="C269" s="40" t="s">
        <v>1547</v>
      </c>
    </row>
    <row r="270" spans="2:3" ht="29.15" x14ac:dyDescent="0.4">
      <c r="B270" s="36" t="s">
        <v>1542</v>
      </c>
      <c r="C270" s="83" t="s">
        <v>1568</v>
      </c>
    </row>
    <row r="271" spans="2:3" ht="29.15" x14ac:dyDescent="0.4">
      <c r="B271" s="36" t="s">
        <v>1543</v>
      </c>
      <c r="C271" s="83" t="s">
        <v>1569</v>
      </c>
    </row>
    <row r="272" spans="2:3" x14ac:dyDescent="0.4">
      <c r="B272" s="18" t="s">
        <v>1534</v>
      </c>
      <c r="C272" s="83"/>
    </row>
    <row r="273" spans="2:3" x14ac:dyDescent="0.4">
      <c r="B273" s="102" t="e" vm="22">
        <f>_xlfn.IMAGE("https://raw.githubusercontent.com/rcfdtools/R.AmazonChingaza/main/.graph/ERA5_single_monthly_025dd_world_uv100_vector_tcwv.png")</f>
        <v>#VALUE!</v>
      </c>
      <c r="C273" s="103"/>
    </row>
    <row r="274" spans="2:3" x14ac:dyDescent="0.4">
      <c r="B274" s="104"/>
      <c r="C274" s="105"/>
    </row>
    <row r="275" spans="2:3" x14ac:dyDescent="0.4">
      <c r="B275" s="104"/>
      <c r="C275" s="105"/>
    </row>
    <row r="276" spans="2:3" x14ac:dyDescent="0.4">
      <c r="B276" s="104"/>
      <c r="C276" s="105"/>
    </row>
    <row r="277" spans="2:3" x14ac:dyDescent="0.4">
      <c r="B277" s="104"/>
      <c r="C277" s="105"/>
    </row>
    <row r="278" spans="2:3" x14ac:dyDescent="0.4">
      <c r="B278" s="104"/>
      <c r="C278" s="105"/>
    </row>
    <row r="279" spans="2:3" x14ac:dyDescent="0.4">
      <c r="B279" s="104"/>
      <c r="C279" s="105"/>
    </row>
    <row r="280" spans="2:3" x14ac:dyDescent="0.4">
      <c r="B280" s="104"/>
      <c r="C280" s="105"/>
    </row>
    <row r="281" spans="2:3" x14ac:dyDescent="0.4">
      <c r="B281" s="104"/>
      <c r="C281" s="105"/>
    </row>
    <row r="282" spans="2:3" x14ac:dyDescent="0.4">
      <c r="B282" s="104"/>
      <c r="C282" s="105"/>
    </row>
    <row r="283" spans="2:3" x14ac:dyDescent="0.4">
      <c r="B283" s="104"/>
      <c r="C283" s="105"/>
    </row>
    <row r="284" spans="2:3" x14ac:dyDescent="0.4">
      <c r="B284" s="104"/>
      <c r="C284" s="105"/>
    </row>
    <row r="285" spans="2:3" x14ac:dyDescent="0.4">
      <c r="B285" s="104"/>
      <c r="C285" s="105"/>
    </row>
    <row r="286" spans="2:3" x14ac:dyDescent="0.4">
      <c r="B286" s="104"/>
      <c r="C286" s="105"/>
    </row>
    <row r="287" spans="2:3" x14ac:dyDescent="0.4">
      <c r="B287" s="104"/>
      <c r="C287" s="105"/>
    </row>
    <row r="288" spans="2:3" x14ac:dyDescent="0.4">
      <c r="B288" s="104"/>
      <c r="C288" s="105"/>
    </row>
    <row r="289" spans="2:3" x14ac:dyDescent="0.4">
      <c r="B289" s="106"/>
      <c r="C289" s="107"/>
    </row>
    <row r="291" spans="2:3" x14ac:dyDescent="0.4">
      <c r="B291" s="47" t="s">
        <v>4</v>
      </c>
      <c r="C291" s="39" t="s">
        <v>1572</v>
      </c>
    </row>
    <row r="292" spans="2:3" ht="68.599999999999994" x14ac:dyDescent="0.4">
      <c r="B292" s="48" t="s">
        <v>222</v>
      </c>
      <c r="C292" s="17" t="s">
        <v>1284</v>
      </c>
    </row>
    <row r="293" spans="2:3" x14ac:dyDescent="0.4">
      <c r="B293" s="87" t="s">
        <v>1525</v>
      </c>
      <c r="C293" s="86" t="s">
        <v>1527</v>
      </c>
    </row>
    <row r="294" spans="2:3" x14ac:dyDescent="0.4">
      <c r="B294" s="87" t="s">
        <v>1531</v>
      </c>
      <c r="C294" s="86" t="s">
        <v>1533</v>
      </c>
    </row>
    <row r="295" spans="2:3" x14ac:dyDescent="0.4">
      <c r="B295" s="87" t="s">
        <v>1590</v>
      </c>
      <c r="C295" s="86" t="s">
        <v>1593</v>
      </c>
    </row>
    <row r="296" spans="2:3" x14ac:dyDescent="0.4">
      <c r="B296" s="23" t="s">
        <v>1592</v>
      </c>
      <c r="C296" s="17" t="s">
        <v>1573</v>
      </c>
    </row>
    <row r="297" spans="2:3" x14ac:dyDescent="0.4">
      <c r="B297" s="36" t="s">
        <v>216</v>
      </c>
      <c r="C297" s="17" t="s">
        <v>1546</v>
      </c>
    </row>
    <row r="298" spans="2:3" x14ac:dyDescent="0.4">
      <c r="B298" s="36" t="s">
        <v>217</v>
      </c>
      <c r="C298" s="40" t="s">
        <v>1578</v>
      </c>
    </row>
    <row r="299" spans="2:3" ht="29.15" x14ac:dyDescent="0.4">
      <c r="B299" s="36" t="s">
        <v>1542</v>
      </c>
      <c r="C299" s="83" t="s">
        <v>1574</v>
      </c>
    </row>
    <row r="300" spans="2:3" ht="29.15" x14ac:dyDescent="0.4">
      <c r="B300" s="36" t="s">
        <v>1543</v>
      </c>
      <c r="C300" s="83" t="s">
        <v>1577</v>
      </c>
    </row>
    <row r="301" spans="2:3" x14ac:dyDescent="0.4">
      <c r="B301" s="18" t="s">
        <v>1534</v>
      </c>
      <c r="C301" s="83"/>
    </row>
    <row r="302" spans="2:3" x14ac:dyDescent="0.4">
      <c r="B302" s="102" t="e" vm="23">
        <f>_xlfn.IMAGE("https://raw.githubusercontent.com/rcfdtools/R.AmazonChingaza/main/.graph/ERA5_single_monthly_025dd_world_uv100_vector_tp.png")</f>
        <v>#VALUE!</v>
      </c>
      <c r="C302" s="103"/>
    </row>
    <row r="303" spans="2:3" x14ac:dyDescent="0.4">
      <c r="B303" s="104"/>
      <c r="C303" s="105"/>
    </row>
    <row r="304" spans="2:3" x14ac:dyDescent="0.4">
      <c r="B304" s="104"/>
      <c r="C304" s="105"/>
    </row>
    <row r="305" spans="2:3" x14ac:dyDescent="0.4">
      <c r="B305" s="104"/>
      <c r="C305" s="105"/>
    </row>
    <row r="306" spans="2:3" x14ac:dyDescent="0.4">
      <c r="B306" s="104"/>
      <c r="C306" s="105"/>
    </row>
    <row r="307" spans="2:3" x14ac:dyDescent="0.4">
      <c r="B307" s="104"/>
      <c r="C307" s="105"/>
    </row>
    <row r="308" spans="2:3" x14ac:dyDescent="0.4">
      <c r="B308" s="104"/>
      <c r="C308" s="105"/>
    </row>
    <row r="309" spans="2:3" x14ac:dyDescent="0.4">
      <c r="B309" s="104"/>
      <c r="C309" s="105"/>
    </row>
    <row r="310" spans="2:3" x14ac:dyDescent="0.4">
      <c r="B310" s="104"/>
      <c r="C310" s="105"/>
    </row>
    <row r="311" spans="2:3" x14ac:dyDescent="0.4">
      <c r="B311" s="104"/>
      <c r="C311" s="105"/>
    </row>
    <row r="312" spans="2:3" x14ac:dyDescent="0.4">
      <c r="B312" s="104"/>
      <c r="C312" s="105"/>
    </row>
    <row r="313" spans="2:3" x14ac:dyDescent="0.4">
      <c r="B313" s="104"/>
      <c r="C313" s="105"/>
    </row>
    <row r="314" spans="2:3" x14ac:dyDescent="0.4">
      <c r="B314" s="104"/>
      <c r="C314" s="105"/>
    </row>
    <row r="315" spans="2:3" x14ac:dyDescent="0.4">
      <c r="B315" s="104"/>
      <c r="C315" s="105"/>
    </row>
    <row r="316" spans="2:3" x14ac:dyDescent="0.4">
      <c r="B316" s="104"/>
      <c r="C316" s="105"/>
    </row>
    <row r="317" spans="2:3" x14ac:dyDescent="0.4">
      <c r="B317" s="104"/>
      <c r="C317" s="105"/>
    </row>
    <row r="318" spans="2:3" x14ac:dyDescent="0.4">
      <c r="B318" s="106"/>
      <c r="C318" s="107"/>
    </row>
    <row r="320" spans="2:3" x14ac:dyDescent="0.4">
      <c r="B320" s="47" t="s">
        <v>4</v>
      </c>
      <c r="C320" s="39" t="s">
        <v>1580</v>
      </c>
    </row>
    <row r="321" spans="2:3" ht="68.599999999999994" x14ac:dyDescent="0.4">
      <c r="B321" s="48" t="s">
        <v>222</v>
      </c>
      <c r="C321" s="17" t="s">
        <v>1284</v>
      </c>
    </row>
    <row r="322" spans="2:3" x14ac:dyDescent="0.4">
      <c r="B322" s="87" t="s">
        <v>1525</v>
      </c>
      <c r="C322" s="86" t="s">
        <v>1527</v>
      </c>
    </row>
    <row r="323" spans="2:3" x14ac:dyDescent="0.4">
      <c r="B323" s="87" t="s">
        <v>1531</v>
      </c>
      <c r="C323" s="86" t="s">
        <v>1533</v>
      </c>
    </row>
    <row r="324" spans="2:3" x14ac:dyDescent="0.4">
      <c r="B324" s="87" t="s">
        <v>1590</v>
      </c>
      <c r="C324" s="86" t="s">
        <v>1593</v>
      </c>
    </row>
    <row r="325" spans="2:3" x14ac:dyDescent="0.4">
      <c r="B325" s="23" t="s">
        <v>1592</v>
      </c>
      <c r="C325" s="17" t="s">
        <v>1581</v>
      </c>
    </row>
    <row r="326" spans="2:3" x14ac:dyDescent="0.4">
      <c r="B326" s="36" t="s">
        <v>216</v>
      </c>
      <c r="C326" s="17" t="s">
        <v>1546</v>
      </c>
    </row>
    <row r="327" spans="2:3" x14ac:dyDescent="0.4">
      <c r="B327" s="36" t="s">
        <v>217</v>
      </c>
      <c r="C327" s="40" t="s">
        <v>1576</v>
      </c>
    </row>
    <row r="328" spans="2:3" ht="29.15" x14ac:dyDescent="0.4">
      <c r="B328" s="36" t="s">
        <v>1542</v>
      </c>
      <c r="C328" s="83" t="s">
        <v>1579</v>
      </c>
    </row>
    <row r="329" spans="2:3" ht="29.15" x14ac:dyDescent="0.4">
      <c r="B329" s="36" t="s">
        <v>1543</v>
      </c>
      <c r="C329" s="83" t="s">
        <v>1575</v>
      </c>
    </row>
    <row r="330" spans="2:3" x14ac:dyDescent="0.4">
      <c r="B330" s="18" t="s">
        <v>1534</v>
      </c>
      <c r="C330" s="83"/>
    </row>
    <row r="331" spans="2:3" x14ac:dyDescent="0.4">
      <c r="B331" s="102" t="e" vm="24">
        <f>_xlfn.IMAGE("https://raw.githubusercontent.com/rcfdtools/R.AmazonChingaza/main/.graph/ERA5_single_monthly_025dd_world_uv100_vector_tsr.png")</f>
        <v>#VALUE!</v>
      </c>
      <c r="C331" s="103"/>
    </row>
    <row r="332" spans="2:3" x14ac:dyDescent="0.4">
      <c r="B332" s="104"/>
      <c r="C332" s="105"/>
    </row>
    <row r="333" spans="2:3" x14ac:dyDescent="0.4">
      <c r="B333" s="104"/>
      <c r="C333" s="105"/>
    </row>
    <row r="334" spans="2:3" x14ac:dyDescent="0.4">
      <c r="B334" s="104"/>
      <c r="C334" s="105"/>
    </row>
    <row r="335" spans="2:3" x14ac:dyDescent="0.4">
      <c r="B335" s="104"/>
      <c r="C335" s="105"/>
    </row>
    <row r="336" spans="2:3" x14ac:dyDescent="0.4">
      <c r="B336" s="104"/>
      <c r="C336" s="105"/>
    </row>
    <row r="337" spans="2:3" x14ac:dyDescent="0.4">
      <c r="B337" s="104"/>
      <c r="C337" s="105"/>
    </row>
    <row r="338" spans="2:3" x14ac:dyDescent="0.4">
      <c r="B338" s="104"/>
      <c r="C338" s="105"/>
    </row>
    <row r="339" spans="2:3" x14ac:dyDescent="0.4">
      <c r="B339" s="104"/>
      <c r="C339" s="105"/>
    </row>
    <row r="340" spans="2:3" x14ac:dyDescent="0.4">
      <c r="B340" s="104"/>
      <c r="C340" s="105"/>
    </row>
    <row r="341" spans="2:3" x14ac:dyDescent="0.4">
      <c r="B341" s="104"/>
      <c r="C341" s="105"/>
    </row>
    <row r="342" spans="2:3" x14ac:dyDescent="0.4">
      <c r="B342" s="104"/>
      <c r="C342" s="105"/>
    </row>
    <row r="343" spans="2:3" x14ac:dyDescent="0.4">
      <c r="B343" s="104"/>
      <c r="C343" s="105"/>
    </row>
    <row r="344" spans="2:3" x14ac:dyDescent="0.4">
      <c r="B344" s="104"/>
      <c r="C344" s="105"/>
    </row>
    <row r="345" spans="2:3" x14ac:dyDescent="0.4">
      <c r="B345" s="104"/>
      <c r="C345" s="105"/>
    </row>
    <row r="346" spans="2:3" x14ac:dyDescent="0.4">
      <c r="B346" s="104"/>
      <c r="C346" s="105"/>
    </row>
    <row r="347" spans="2:3" x14ac:dyDescent="0.4">
      <c r="B347" s="106"/>
      <c r="C347" s="107"/>
    </row>
    <row r="349" spans="2:3" ht="34.299999999999997" x14ac:dyDescent="0.4">
      <c r="B349" s="47" t="s">
        <v>4</v>
      </c>
      <c r="C349" s="39" t="s">
        <v>1762</v>
      </c>
    </row>
    <row r="350" spans="2:3" ht="102.9" x14ac:dyDescent="0.4">
      <c r="B350" s="48" t="s">
        <v>222</v>
      </c>
      <c r="C350" s="17" t="s">
        <v>1765</v>
      </c>
    </row>
    <row r="351" spans="2:3" x14ac:dyDescent="0.4">
      <c r="B351" s="87" t="s">
        <v>1525</v>
      </c>
      <c r="C351" s="86" t="s">
        <v>1527</v>
      </c>
    </row>
    <row r="352" spans="2:3" x14ac:dyDescent="0.4">
      <c r="B352" s="87" t="s">
        <v>1531</v>
      </c>
      <c r="C352" s="86" t="s">
        <v>1533</v>
      </c>
    </row>
    <row r="353" spans="2:3" x14ac:dyDescent="0.4">
      <c r="B353" s="87" t="s">
        <v>1590</v>
      </c>
      <c r="C353" s="86" t="s">
        <v>1593</v>
      </c>
    </row>
    <row r="354" spans="2:3" x14ac:dyDescent="0.4">
      <c r="B354" s="23" t="s">
        <v>1592</v>
      </c>
      <c r="C354" s="17" t="s">
        <v>1763</v>
      </c>
    </row>
    <row r="355" spans="2:3" x14ac:dyDescent="0.4">
      <c r="B355" s="36" t="s">
        <v>216</v>
      </c>
      <c r="C355" s="17" t="s">
        <v>85</v>
      </c>
    </row>
    <row r="356" spans="2:3" x14ac:dyDescent="0.4">
      <c r="B356" s="36" t="s">
        <v>217</v>
      </c>
      <c r="C356" s="40" t="s">
        <v>1764</v>
      </c>
    </row>
    <row r="357" spans="2:3" ht="29.15" x14ac:dyDescent="0.4">
      <c r="B357" s="36" t="s">
        <v>1517</v>
      </c>
      <c r="C357" s="83" t="s">
        <v>1760</v>
      </c>
    </row>
    <row r="358" spans="2:3" x14ac:dyDescent="0.4">
      <c r="B358" s="18" t="s">
        <v>1534</v>
      </c>
      <c r="C358" s="83"/>
    </row>
    <row r="359" spans="2:3" x14ac:dyDescent="0.4">
      <c r="B359" s="102" t="e" vm="25">
        <f>_xlfn.IMAGE("https://raw.githubusercontent.com/rcfdtools/R.AmazonChingaza/main/.graph/UECIJG_IVTuvGlobal.png")</f>
        <v>#VALUE!</v>
      </c>
      <c r="C359" s="103"/>
    </row>
    <row r="360" spans="2:3" x14ac:dyDescent="0.4">
      <c r="B360" s="104"/>
      <c r="C360" s="105"/>
    </row>
    <row r="361" spans="2:3" x14ac:dyDescent="0.4">
      <c r="B361" s="104"/>
      <c r="C361" s="105"/>
    </row>
    <row r="362" spans="2:3" x14ac:dyDescent="0.4">
      <c r="B362" s="104"/>
      <c r="C362" s="105"/>
    </row>
    <row r="363" spans="2:3" x14ac:dyDescent="0.4">
      <c r="B363" s="104"/>
      <c r="C363" s="105"/>
    </row>
    <row r="364" spans="2:3" x14ac:dyDescent="0.4">
      <c r="B364" s="104"/>
      <c r="C364" s="105"/>
    </row>
    <row r="365" spans="2:3" x14ac:dyDescent="0.4">
      <c r="B365" s="104"/>
      <c r="C365" s="105"/>
    </row>
    <row r="366" spans="2:3" x14ac:dyDescent="0.4">
      <c r="B366" s="104"/>
      <c r="C366" s="105"/>
    </row>
    <row r="367" spans="2:3" x14ac:dyDescent="0.4">
      <c r="B367" s="104"/>
      <c r="C367" s="105"/>
    </row>
    <row r="368" spans="2:3" x14ac:dyDescent="0.4">
      <c r="B368" s="104"/>
      <c r="C368" s="105"/>
    </row>
    <row r="369" spans="2:3" x14ac:dyDescent="0.4">
      <c r="B369" s="104"/>
      <c r="C369" s="105"/>
    </row>
    <row r="370" spans="2:3" x14ac:dyDescent="0.4">
      <c r="B370" s="104"/>
      <c r="C370" s="105"/>
    </row>
    <row r="371" spans="2:3" x14ac:dyDescent="0.4">
      <c r="B371" s="104"/>
      <c r="C371" s="105"/>
    </row>
    <row r="372" spans="2:3" x14ac:dyDescent="0.4">
      <c r="B372" s="104"/>
      <c r="C372" s="105"/>
    </row>
    <row r="373" spans="2:3" x14ac:dyDescent="0.4">
      <c r="B373" s="104"/>
      <c r="C373" s="105"/>
    </row>
    <row r="374" spans="2:3" x14ac:dyDescent="0.4">
      <c r="B374" s="104"/>
      <c r="C374" s="105"/>
    </row>
    <row r="375" spans="2:3" x14ac:dyDescent="0.4">
      <c r="B375" s="106"/>
      <c r="C375" s="107"/>
    </row>
    <row r="377" spans="2:3" x14ac:dyDescent="0.4">
      <c r="B377" s="47" t="s">
        <v>4</v>
      </c>
      <c r="C377" s="39" t="s">
        <v>1766</v>
      </c>
    </row>
    <row r="378" spans="2:3" ht="68.599999999999994" x14ac:dyDescent="0.4">
      <c r="B378" s="48" t="s">
        <v>222</v>
      </c>
      <c r="C378" s="17" t="s">
        <v>1771</v>
      </c>
    </row>
    <row r="379" spans="2:3" x14ac:dyDescent="0.4">
      <c r="B379" s="87" t="s">
        <v>1525</v>
      </c>
      <c r="C379" s="86" t="s">
        <v>1527</v>
      </c>
    </row>
    <row r="380" spans="2:3" x14ac:dyDescent="0.4">
      <c r="B380" s="87" t="s">
        <v>1531</v>
      </c>
      <c r="C380" s="86" t="s">
        <v>1533</v>
      </c>
    </row>
    <row r="381" spans="2:3" x14ac:dyDescent="0.4">
      <c r="B381" s="87" t="s">
        <v>1590</v>
      </c>
      <c r="C381" s="86" t="s">
        <v>1593</v>
      </c>
    </row>
    <row r="382" spans="2:3" x14ac:dyDescent="0.4">
      <c r="B382" s="23" t="s">
        <v>1592</v>
      </c>
      <c r="C382" s="17" t="s">
        <v>1767</v>
      </c>
    </row>
    <row r="383" spans="2:3" x14ac:dyDescent="0.4">
      <c r="B383" s="36" t="s">
        <v>216</v>
      </c>
      <c r="C383" s="17" t="s">
        <v>85</v>
      </c>
    </row>
    <row r="384" spans="2:3" x14ac:dyDescent="0.4">
      <c r="B384" s="36" t="s">
        <v>217</v>
      </c>
      <c r="C384" s="40" t="s">
        <v>1768</v>
      </c>
    </row>
    <row r="385" spans="2:3" ht="29.15" x14ac:dyDescent="0.4">
      <c r="B385" s="36" t="s">
        <v>1517</v>
      </c>
      <c r="C385" s="83" t="s">
        <v>1760</v>
      </c>
    </row>
    <row r="386" spans="2:3" x14ac:dyDescent="0.4">
      <c r="B386" s="18" t="s">
        <v>1534</v>
      </c>
      <c r="C386" s="83"/>
    </row>
    <row r="387" spans="2:3" x14ac:dyDescent="0.4">
      <c r="B387" s="102" t="e" vm="26">
        <f>_xlfn.IMAGE("https://raw.githubusercontent.com/rcfdtools/R.AmazonChingaza/main/.graph/UECIJG_IVTGlobal.png")</f>
        <v>#VALUE!</v>
      </c>
      <c r="C387" s="103"/>
    </row>
    <row r="388" spans="2:3" x14ac:dyDescent="0.4">
      <c r="B388" s="104"/>
      <c r="C388" s="105"/>
    </row>
    <row r="389" spans="2:3" x14ac:dyDescent="0.4">
      <c r="B389" s="104"/>
      <c r="C389" s="105"/>
    </row>
    <row r="390" spans="2:3" x14ac:dyDescent="0.4">
      <c r="B390" s="104"/>
      <c r="C390" s="105"/>
    </row>
    <row r="391" spans="2:3" x14ac:dyDescent="0.4">
      <c r="B391" s="104"/>
      <c r="C391" s="105"/>
    </row>
    <row r="392" spans="2:3" x14ac:dyDescent="0.4">
      <c r="B392" s="104"/>
      <c r="C392" s="105"/>
    </row>
    <row r="393" spans="2:3" x14ac:dyDescent="0.4">
      <c r="B393" s="104"/>
      <c r="C393" s="105"/>
    </row>
    <row r="394" spans="2:3" x14ac:dyDescent="0.4">
      <c r="B394" s="104"/>
      <c r="C394" s="105"/>
    </row>
    <row r="395" spans="2:3" x14ac:dyDescent="0.4">
      <c r="B395" s="104"/>
      <c r="C395" s="105"/>
    </row>
    <row r="396" spans="2:3" x14ac:dyDescent="0.4">
      <c r="B396" s="104"/>
      <c r="C396" s="105"/>
    </row>
    <row r="397" spans="2:3" x14ac:dyDescent="0.4">
      <c r="B397" s="104"/>
      <c r="C397" s="105"/>
    </row>
    <row r="398" spans="2:3" x14ac:dyDescent="0.4">
      <c r="B398" s="104"/>
      <c r="C398" s="105"/>
    </row>
    <row r="399" spans="2:3" x14ac:dyDescent="0.4">
      <c r="B399" s="104"/>
      <c r="C399" s="105"/>
    </row>
    <row r="400" spans="2:3" x14ac:dyDescent="0.4">
      <c r="B400" s="104"/>
      <c r="C400" s="105"/>
    </row>
    <row r="401" spans="2:3" x14ac:dyDescent="0.4">
      <c r="B401" s="104"/>
      <c r="C401" s="105"/>
    </row>
    <row r="402" spans="2:3" x14ac:dyDescent="0.4">
      <c r="B402" s="104"/>
      <c r="C402" s="105"/>
    </row>
    <row r="403" spans="2:3" x14ac:dyDescent="0.4">
      <c r="B403" s="106"/>
      <c r="C403" s="107"/>
    </row>
    <row r="405" spans="2:3" x14ac:dyDescent="0.4">
      <c r="B405" s="47" t="s">
        <v>4</v>
      </c>
      <c r="C405" s="39" t="s">
        <v>1769</v>
      </c>
    </row>
    <row r="406" spans="2:3" ht="68.599999999999994" x14ac:dyDescent="0.4">
      <c r="B406" s="48" t="s">
        <v>222</v>
      </c>
      <c r="C406" s="17" t="s">
        <v>1771</v>
      </c>
    </row>
    <row r="407" spans="2:3" x14ac:dyDescent="0.4">
      <c r="B407" s="87" t="s">
        <v>1525</v>
      </c>
      <c r="C407" s="86" t="s">
        <v>1527</v>
      </c>
    </row>
    <row r="408" spans="2:3" x14ac:dyDescent="0.4">
      <c r="B408" s="87" t="s">
        <v>1531</v>
      </c>
      <c r="C408" s="86" t="s">
        <v>1533</v>
      </c>
    </row>
    <row r="409" spans="2:3" x14ac:dyDescent="0.4">
      <c r="B409" s="87" t="s">
        <v>1590</v>
      </c>
      <c r="C409" s="86" t="s">
        <v>1593</v>
      </c>
    </row>
    <row r="410" spans="2:3" x14ac:dyDescent="0.4">
      <c r="B410" s="23" t="s">
        <v>1592</v>
      </c>
      <c r="C410" s="17" t="s">
        <v>1770</v>
      </c>
    </row>
    <row r="411" spans="2:3" x14ac:dyDescent="0.4">
      <c r="B411" s="36" t="s">
        <v>216</v>
      </c>
      <c r="C411" s="17" t="s">
        <v>85</v>
      </c>
    </row>
    <row r="412" spans="2:3" x14ac:dyDescent="0.4">
      <c r="B412" s="36" t="s">
        <v>217</v>
      </c>
      <c r="C412" s="40" t="s">
        <v>1768</v>
      </c>
    </row>
    <row r="413" spans="2:3" ht="29.15" x14ac:dyDescent="0.4">
      <c r="B413" s="36" t="s">
        <v>1517</v>
      </c>
      <c r="C413" s="83" t="s">
        <v>1760</v>
      </c>
    </row>
    <row r="414" spans="2:3" x14ac:dyDescent="0.4">
      <c r="B414" s="18" t="s">
        <v>1534</v>
      </c>
      <c r="C414" s="83"/>
    </row>
    <row r="415" spans="2:3" x14ac:dyDescent="0.4">
      <c r="B415" s="102" t="e" vm="27">
        <f>_xlfn.IMAGE("https://raw.githubusercontent.com/rcfdtools/R.AmazonChingaza/main/.graph/UECIJG_DivQr.png")</f>
        <v>#VALUE!</v>
      </c>
      <c r="C415" s="103"/>
    </row>
    <row r="416" spans="2:3" x14ac:dyDescent="0.4">
      <c r="B416" s="104"/>
      <c r="C416" s="105"/>
    </row>
    <row r="417" spans="2:3" x14ac:dyDescent="0.4">
      <c r="B417" s="104"/>
      <c r="C417" s="105"/>
    </row>
    <row r="418" spans="2:3" x14ac:dyDescent="0.4">
      <c r="B418" s="104"/>
      <c r="C418" s="105"/>
    </row>
    <row r="419" spans="2:3" x14ac:dyDescent="0.4">
      <c r="B419" s="104"/>
      <c r="C419" s="105"/>
    </row>
    <row r="420" spans="2:3" x14ac:dyDescent="0.4">
      <c r="B420" s="104"/>
      <c r="C420" s="105"/>
    </row>
    <row r="421" spans="2:3" x14ac:dyDescent="0.4">
      <c r="B421" s="104"/>
      <c r="C421" s="105"/>
    </row>
    <row r="422" spans="2:3" x14ac:dyDescent="0.4">
      <c r="B422" s="104"/>
      <c r="C422" s="105"/>
    </row>
    <row r="423" spans="2:3" x14ac:dyDescent="0.4">
      <c r="B423" s="104"/>
      <c r="C423" s="105"/>
    </row>
    <row r="424" spans="2:3" x14ac:dyDescent="0.4">
      <c r="B424" s="104"/>
      <c r="C424" s="105"/>
    </row>
    <row r="425" spans="2:3" x14ac:dyDescent="0.4">
      <c r="B425" s="104"/>
      <c r="C425" s="105"/>
    </row>
    <row r="426" spans="2:3" x14ac:dyDescent="0.4">
      <c r="B426" s="104"/>
      <c r="C426" s="105"/>
    </row>
    <row r="427" spans="2:3" x14ac:dyDescent="0.4">
      <c r="B427" s="104"/>
      <c r="C427" s="105"/>
    </row>
    <row r="428" spans="2:3" x14ac:dyDescent="0.4">
      <c r="B428" s="104"/>
      <c r="C428" s="105"/>
    </row>
    <row r="429" spans="2:3" x14ac:dyDescent="0.4">
      <c r="B429" s="104"/>
      <c r="C429" s="105"/>
    </row>
    <row r="430" spans="2:3" x14ac:dyDescent="0.4">
      <c r="B430" s="104"/>
      <c r="C430" s="105"/>
    </row>
    <row r="431" spans="2:3" x14ac:dyDescent="0.4">
      <c r="B431" s="106"/>
      <c r="C431" s="107"/>
    </row>
    <row r="432" spans="2:3" x14ac:dyDescent="0.4">
      <c r="B432" s="100"/>
      <c r="C432" s="100"/>
    </row>
    <row r="433" spans="2:3" x14ac:dyDescent="0.4">
      <c r="B433" s="47" t="s">
        <v>4</v>
      </c>
      <c r="C433" s="39" t="s">
        <v>2104</v>
      </c>
    </row>
    <row r="434" spans="2:3" x14ac:dyDescent="0.4">
      <c r="B434" s="48" t="s">
        <v>222</v>
      </c>
      <c r="C434" s="17" t="s">
        <v>2105</v>
      </c>
    </row>
    <row r="435" spans="2:3" x14ac:dyDescent="0.4">
      <c r="B435" s="87" t="s">
        <v>1525</v>
      </c>
      <c r="C435" s="86" t="s">
        <v>2106</v>
      </c>
    </row>
    <row r="436" spans="2:3" x14ac:dyDescent="0.4">
      <c r="B436" s="87" t="s">
        <v>1531</v>
      </c>
      <c r="C436" s="86" t="s">
        <v>1533</v>
      </c>
    </row>
    <row r="437" spans="2:3" x14ac:dyDescent="0.4">
      <c r="B437" s="87" t="s">
        <v>1590</v>
      </c>
      <c r="C437" s="86" t="s">
        <v>1593</v>
      </c>
    </row>
    <row r="438" spans="2:3" x14ac:dyDescent="0.4">
      <c r="B438" s="23" t="s">
        <v>1592</v>
      </c>
      <c r="C438" s="17" t="s">
        <v>2107</v>
      </c>
    </row>
    <row r="439" spans="2:3" x14ac:dyDescent="0.4">
      <c r="B439" s="36" t="s">
        <v>216</v>
      </c>
      <c r="C439" s="17" t="s">
        <v>2110</v>
      </c>
    </row>
    <row r="440" spans="2:3" x14ac:dyDescent="0.4">
      <c r="B440" s="36" t="s">
        <v>217</v>
      </c>
      <c r="C440" s="40" t="s">
        <v>2109</v>
      </c>
    </row>
    <row r="441" spans="2:3" ht="29.15" x14ac:dyDescent="0.4">
      <c r="B441" s="36" t="s">
        <v>1517</v>
      </c>
      <c r="C441" s="83" t="s">
        <v>2108</v>
      </c>
    </row>
    <row r="442" spans="2:3" x14ac:dyDescent="0.4">
      <c r="B442" s="18" t="s">
        <v>1534</v>
      </c>
      <c r="C442" s="83"/>
    </row>
    <row r="443" spans="2:3" x14ac:dyDescent="0.4">
      <c r="B443" s="102" t="e" vm="28">
        <f>_xlfn.IMAGE("https://raw.githubusercontent.com/rcfdtools/R.AmazonChingaza/main/.graph/UECIJG_SPI3.png")</f>
        <v>#VALUE!</v>
      </c>
      <c r="C443" s="103"/>
    </row>
    <row r="444" spans="2:3" x14ac:dyDescent="0.4">
      <c r="B444" s="104"/>
      <c r="C444" s="105"/>
    </row>
    <row r="445" spans="2:3" x14ac:dyDescent="0.4">
      <c r="B445" s="104"/>
      <c r="C445" s="105"/>
    </row>
    <row r="446" spans="2:3" x14ac:dyDescent="0.4">
      <c r="B446" s="104"/>
      <c r="C446" s="105"/>
    </row>
    <row r="447" spans="2:3" x14ac:dyDescent="0.4">
      <c r="B447" s="104"/>
      <c r="C447" s="105"/>
    </row>
    <row r="448" spans="2:3" x14ac:dyDescent="0.4">
      <c r="B448" s="104"/>
      <c r="C448" s="105"/>
    </row>
    <row r="449" spans="2:3" x14ac:dyDescent="0.4">
      <c r="B449" s="104"/>
      <c r="C449" s="105"/>
    </row>
    <row r="450" spans="2:3" x14ac:dyDescent="0.4">
      <c r="B450" s="104"/>
      <c r="C450" s="105"/>
    </row>
    <row r="451" spans="2:3" x14ac:dyDescent="0.4">
      <c r="B451" s="104"/>
      <c r="C451" s="105"/>
    </row>
    <row r="452" spans="2:3" x14ac:dyDescent="0.4">
      <c r="B452" s="104"/>
      <c r="C452" s="105"/>
    </row>
    <row r="453" spans="2:3" x14ac:dyDescent="0.4">
      <c r="B453" s="104"/>
      <c r="C453" s="105"/>
    </row>
    <row r="454" spans="2:3" x14ac:dyDescent="0.4">
      <c r="B454" s="104"/>
      <c r="C454" s="105"/>
    </row>
    <row r="455" spans="2:3" x14ac:dyDescent="0.4">
      <c r="B455" s="104"/>
      <c r="C455" s="105"/>
    </row>
    <row r="456" spans="2:3" x14ac:dyDescent="0.4">
      <c r="B456" s="104"/>
      <c r="C456" s="105"/>
    </row>
    <row r="457" spans="2:3" x14ac:dyDescent="0.4">
      <c r="B457" s="104"/>
      <c r="C457" s="105"/>
    </row>
    <row r="458" spans="2:3" x14ac:dyDescent="0.4">
      <c r="B458" s="104"/>
      <c r="C458" s="105"/>
    </row>
    <row r="459" spans="2:3" x14ac:dyDescent="0.4">
      <c r="B459" s="106"/>
      <c r="C459" s="107"/>
    </row>
    <row r="460" spans="2:3" x14ac:dyDescent="0.4">
      <c r="B460" s="100"/>
      <c r="C460" s="100"/>
    </row>
    <row r="461" spans="2:3" x14ac:dyDescent="0.4">
      <c r="B461" s="47" t="s">
        <v>4</v>
      </c>
      <c r="C461" s="39" t="s">
        <v>2111</v>
      </c>
    </row>
    <row r="462" spans="2:3" x14ac:dyDescent="0.4">
      <c r="B462" s="48" t="s">
        <v>222</v>
      </c>
      <c r="C462" s="17" t="s">
        <v>2105</v>
      </c>
    </row>
    <row r="463" spans="2:3" x14ac:dyDescent="0.4">
      <c r="B463" s="87" t="s">
        <v>1525</v>
      </c>
      <c r="C463" s="86" t="s">
        <v>2106</v>
      </c>
    </row>
    <row r="464" spans="2:3" x14ac:dyDescent="0.4">
      <c r="B464" s="87" t="s">
        <v>1531</v>
      </c>
      <c r="C464" s="86" t="s">
        <v>1533</v>
      </c>
    </row>
    <row r="465" spans="2:3" x14ac:dyDescent="0.4">
      <c r="B465" s="87" t="s">
        <v>1590</v>
      </c>
      <c r="C465" s="86" t="s">
        <v>1593</v>
      </c>
    </row>
    <row r="466" spans="2:3" x14ac:dyDescent="0.4">
      <c r="B466" s="23" t="s">
        <v>1592</v>
      </c>
      <c r="C466" s="17" t="s">
        <v>2112</v>
      </c>
    </row>
    <row r="467" spans="2:3" x14ac:dyDescent="0.4">
      <c r="B467" s="36" t="s">
        <v>216</v>
      </c>
      <c r="C467" s="17" t="s">
        <v>2110</v>
      </c>
    </row>
    <row r="468" spans="2:3" x14ac:dyDescent="0.4">
      <c r="B468" s="36" t="s">
        <v>217</v>
      </c>
      <c r="C468" s="40" t="s">
        <v>2109</v>
      </c>
    </row>
    <row r="469" spans="2:3" ht="29.15" x14ac:dyDescent="0.4">
      <c r="B469" s="36" t="s">
        <v>1517</v>
      </c>
      <c r="C469" s="83" t="s">
        <v>2108</v>
      </c>
    </row>
    <row r="470" spans="2:3" x14ac:dyDescent="0.4">
      <c r="B470" s="18" t="s">
        <v>1534</v>
      </c>
      <c r="C470" s="83"/>
    </row>
    <row r="471" spans="2:3" x14ac:dyDescent="0.4">
      <c r="B471" s="102" t="e" vm="29">
        <f>_xlfn.IMAGE("https://raw.githubusercontent.com/rcfdtools/R.AmazonChingaza/main/.graph/UECIJG_SPEI3.png")</f>
        <v>#VALUE!</v>
      </c>
      <c r="C471" s="103"/>
    </row>
    <row r="472" spans="2:3" x14ac:dyDescent="0.4">
      <c r="B472" s="104"/>
      <c r="C472" s="105"/>
    </row>
    <row r="473" spans="2:3" x14ac:dyDescent="0.4">
      <c r="B473" s="104"/>
      <c r="C473" s="105"/>
    </row>
    <row r="474" spans="2:3" x14ac:dyDescent="0.4">
      <c r="B474" s="104"/>
      <c r="C474" s="105"/>
    </row>
    <row r="475" spans="2:3" x14ac:dyDescent="0.4">
      <c r="B475" s="104"/>
      <c r="C475" s="105"/>
    </row>
    <row r="476" spans="2:3" x14ac:dyDescent="0.4">
      <c r="B476" s="104"/>
      <c r="C476" s="105"/>
    </row>
    <row r="477" spans="2:3" x14ac:dyDescent="0.4">
      <c r="B477" s="104"/>
      <c r="C477" s="105"/>
    </row>
    <row r="478" spans="2:3" x14ac:dyDescent="0.4">
      <c r="B478" s="104"/>
      <c r="C478" s="105"/>
    </row>
    <row r="479" spans="2:3" x14ac:dyDescent="0.4">
      <c r="B479" s="104"/>
      <c r="C479" s="105"/>
    </row>
    <row r="480" spans="2:3" x14ac:dyDescent="0.4">
      <c r="B480" s="104"/>
      <c r="C480" s="105"/>
    </row>
    <row r="481" spans="2:3" x14ac:dyDescent="0.4">
      <c r="B481" s="104"/>
      <c r="C481" s="105"/>
    </row>
    <row r="482" spans="2:3" x14ac:dyDescent="0.4">
      <c r="B482" s="104"/>
      <c r="C482" s="105"/>
    </row>
    <row r="483" spans="2:3" x14ac:dyDescent="0.4">
      <c r="B483" s="104"/>
      <c r="C483" s="105"/>
    </row>
    <row r="484" spans="2:3" x14ac:dyDescent="0.4">
      <c r="B484" s="104"/>
      <c r="C484" s="105"/>
    </row>
    <row r="485" spans="2:3" x14ac:dyDescent="0.4">
      <c r="B485" s="104"/>
      <c r="C485" s="105"/>
    </row>
    <row r="486" spans="2:3" x14ac:dyDescent="0.4">
      <c r="B486" s="104"/>
      <c r="C486" s="105"/>
    </row>
    <row r="487" spans="2:3" x14ac:dyDescent="0.4">
      <c r="B487" s="106"/>
      <c r="C487" s="107"/>
    </row>
    <row r="488" spans="2:3" x14ac:dyDescent="0.4">
      <c r="B488" s="100"/>
      <c r="C488" s="100"/>
    </row>
  </sheetData>
  <mergeCells count="17">
    <mergeCell ref="B443:C459"/>
    <mergeCell ref="B471:C487"/>
    <mergeCell ref="B359:C375"/>
    <mergeCell ref="B387:C403"/>
    <mergeCell ref="B415:C431"/>
    <mergeCell ref="B302:C318"/>
    <mergeCell ref="B331:C347"/>
    <mergeCell ref="B157:C173"/>
    <mergeCell ref="B186:C202"/>
    <mergeCell ref="B215:C231"/>
    <mergeCell ref="B244:C260"/>
    <mergeCell ref="B273:C289"/>
    <mergeCell ref="B16:C30"/>
    <mergeCell ref="B70:C86"/>
    <mergeCell ref="B42:C58"/>
    <mergeCell ref="B99:C115"/>
    <mergeCell ref="B128:C144"/>
  </mergeCells>
  <hyperlinks>
    <hyperlink ref="C11" r:id="rId1" xr:uid="{A72724E1-F56C-428A-82F3-80C3B380C9C8}"/>
    <hyperlink ref="C12" r:id="rId2" xr:uid="{E58BA137-8D30-4B32-8E8D-C958DA637D4B}"/>
    <hyperlink ref="C13" r:id="rId3" xr:uid="{687A6A2B-A50B-4B20-851B-7EC7AB2CFDFA}"/>
    <hyperlink ref="C14" r:id="rId4" xr:uid="{7BCA844C-1924-493A-98C3-085A737866A3}"/>
    <hyperlink ref="C40" r:id="rId5" xr:uid="{5F0DFFD2-CC4B-4214-951B-C46139650671}"/>
    <hyperlink ref="C68" r:id="rId6" xr:uid="{4B13FC6C-81CB-4E33-BCE7-542AAB4D127B}"/>
    <hyperlink ref="C96" r:id="rId7" xr:uid="{2D3C66FA-FA57-4A10-977C-891EB3742959}"/>
    <hyperlink ref="C97" r:id="rId8" xr:uid="{140E4F0B-909C-4F13-A5CC-F7347F0D9361}"/>
    <hyperlink ref="C125" r:id="rId9" xr:uid="{B5190874-B948-4A8C-8E71-758D5BE4F6DA}"/>
    <hyperlink ref="C126" r:id="rId10" xr:uid="{9C1798DE-8D35-4A23-A58E-1B3BB8E0D1D4}"/>
    <hyperlink ref="C154" r:id="rId11" xr:uid="{E3CB1DC6-4152-40EB-820E-0A393A6032CC}"/>
    <hyperlink ref="C155" r:id="rId12" xr:uid="{553134A1-078C-49FA-8788-EEE7EB422490}"/>
    <hyperlink ref="C184" r:id="rId13" xr:uid="{9382CBA1-39DF-4673-A222-4EEDA864985C}"/>
    <hyperlink ref="C183" r:id="rId14" xr:uid="{3F16E022-731B-4815-B9B0-7F019096EA54}"/>
    <hyperlink ref="C212" r:id="rId15" xr:uid="{ED294723-8AF8-4488-87DD-9C2F837C0FEB}"/>
    <hyperlink ref="C213" r:id="rId16" xr:uid="{24287693-988E-49CE-A4FD-F18BDB96F909}"/>
    <hyperlink ref="C241" r:id="rId17" xr:uid="{BB0FEA78-913C-415C-9238-44D895901840}"/>
    <hyperlink ref="C242" r:id="rId18" xr:uid="{ECF7C7E8-277F-4855-B120-60B691013768}"/>
    <hyperlink ref="C270" r:id="rId19" xr:uid="{82BE1C4C-DABF-4633-B641-71B8BA696756}"/>
    <hyperlink ref="C271" r:id="rId20" xr:uid="{EE4ACB2B-A015-4567-B926-FC46CD5E251C}"/>
    <hyperlink ref="C299" r:id="rId21" xr:uid="{5FD709E5-8CC7-4552-94EA-2187255A885B}"/>
    <hyperlink ref="C300" r:id="rId22" xr:uid="{0F607D76-EA54-491A-86E7-B1097F6D0A5E}"/>
    <hyperlink ref="C328" r:id="rId23" xr:uid="{17D8EB0D-CEDB-465E-9228-3A96F3BCEB5E}"/>
    <hyperlink ref="C329" r:id="rId24" xr:uid="{FE031BB7-3822-467F-A289-3A3B2944082A}"/>
    <hyperlink ref="C413" r:id="rId25" xr:uid="{0B23EB80-6B73-4E98-BF7A-94E45CBD2D76}"/>
    <hyperlink ref="C385" r:id="rId26" xr:uid="{7D0DBD3E-3B70-4420-B0EE-877A94D17E81}"/>
    <hyperlink ref="C357" r:id="rId27" xr:uid="{944DE0C0-B696-4E1B-A5CF-48A917C9D73F}"/>
    <hyperlink ref="C441" r:id="rId28" xr:uid="{59E38FA7-25A7-437B-A625-B991B505C5DC}"/>
    <hyperlink ref="C469" r:id="rId29" xr:uid="{D620526A-CA55-44A4-838D-B0D782C843B2}"/>
  </hyperlinks>
  <printOptions horizontalCentered="1"/>
  <pageMargins left="0.59055118110236227" right="0.23622047244094491" top="0.98425196850393704" bottom="0.74803149606299213" header="0.31496062992125984" footer="0.31496062992125984"/>
  <pageSetup fitToHeight="0" orientation="portrait" horizontalDpi="1200" verticalDpi="1200" r:id="rId30"/>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16" manualBreakCount="16">
    <brk id="30" max="16383" man="1"/>
    <brk id="58" max="16383" man="1"/>
    <brk id="86" max="16383" man="1"/>
    <brk id="115" max="16383" man="1"/>
    <brk id="144" max="16383" man="1"/>
    <brk id="173" max="16383" man="1"/>
    <brk id="202" max="16383" man="1"/>
    <brk id="231" max="16383" man="1"/>
    <brk id="260" max="16383" man="1"/>
    <brk id="289" max="16383" man="1"/>
    <brk id="318" max="16383" man="1"/>
    <brk id="347" max="16383" man="1"/>
    <brk id="375" max="16383" man="1"/>
    <brk id="403" max="16383" man="1"/>
    <brk id="431" max="16383" man="1"/>
    <brk id="459" max="16383" man="1"/>
  </rowBreaks>
  <legacyDrawingHF r:id="rId3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B2:H1989"/>
  <sheetViews>
    <sheetView showGridLines="0" tabSelected="1" zoomScale="115" zoomScaleNormal="115" workbookViewId="0">
      <pane ySplit="2" topLeftCell="A3" activePane="bottomLeft" state="frozen"/>
      <selection pane="bottomLeft" activeCell="B12" sqref="B12"/>
    </sheetView>
  </sheetViews>
  <sheetFormatPr defaultColWidth="9.07421875" defaultRowHeight="17.149999999999999" x14ac:dyDescent="0.4"/>
  <cols>
    <col min="1" max="1" width="2.69140625" style="14" customWidth="1"/>
    <col min="2" max="2" width="30.4609375" style="14" customWidth="1"/>
    <col min="3" max="3" width="12.69140625" style="14" customWidth="1"/>
    <col min="4" max="4" width="9.69140625" style="14" customWidth="1"/>
    <col min="5" max="5" width="55.69140625" style="14" customWidth="1"/>
    <col min="6" max="6" width="14.69140625" style="14" customWidth="1"/>
    <col min="7" max="7" width="2.69140625" style="14" customWidth="1"/>
    <col min="8" max="8" width="23.4609375" style="84" customWidth="1"/>
    <col min="9" max="9" width="9.07421875" style="14" customWidth="1"/>
    <col min="10" max="16384" width="9.07421875" style="14"/>
  </cols>
  <sheetData>
    <row r="2" spans="2:6" ht="18" x14ac:dyDescent="0.4">
      <c r="B2" s="61" t="s">
        <v>876</v>
      </c>
    </row>
    <row r="3" spans="2:6" x14ac:dyDescent="0.4">
      <c r="B3" s="47" t="s">
        <v>4</v>
      </c>
      <c r="C3" s="120" t="s">
        <v>412</v>
      </c>
      <c r="D3" s="121"/>
      <c r="E3" s="121"/>
      <c r="F3" s="122"/>
    </row>
    <row r="4" spans="2:6" ht="57.75" customHeight="1" x14ac:dyDescent="0.4">
      <c r="B4" s="48" t="s">
        <v>222</v>
      </c>
      <c r="C4" s="115" t="s">
        <v>1257</v>
      </c>
      <c r="D4" s="118"/>
      <c r="E4" s="118"/>
      <c r="F4" s="116"/>
    </row>
    <row r="5" spans="2:6" x14ac:dyDescent="0.4">
      <c r="B5" s="36" t="s">
        <v>218</v>
      </c>
      <c r="C5" s="115" t="s">
        <v>1260</v>
      </c>
      <c r="D5" s="118"/>
      <c r="E5" s="118"/>
      <c r="F5" s="116"/>
    </row>
    <row r="6" spans="2:6" x14ac:dyDescent="0.4">
      <c r="B6" s="23" t="s">
        <v>219</v>
      </c>
      <c r="C6" s="115" t="s">
        <v>389</v>
      </c>
      <c r="D6" s="118"/>
      <c r="E6" s="118"/>
      <c r="F6" s="116"/>
    </row>
    <row r="7" spans="2:6" x14ac:dyDescent="0.4">
      <c r="B7" s="36" t="s">
        <v>138</v>
      </c>
      <c r="C7" s="115" t="s">
        <v>390</v>
      </c>
      <c r="D7" s="118"/>
      <c r="E7" s="118"/>
      <c r="F7" s="116"/>
    </row>
    <row r="8" spans="2:6" x14ac:dyDescent="0.4">
      <c r="B8" s="36" t="s">
        <v>220</v>
      </c>
      <c r="C8" s="115" t="s">
        <v>225</v>
      </c>
      <c r="D8" s="118"/>
      <c r="E8" s="118"/>
      <c r="F8" s="116"/>
    </row>
    <row r="9" spans="2:6" x14ac:dyDescent="0.4">
      <c r="B9" s="23" t="s">
        <v>38</v>
      </c>
      <c r="C9" s="115" t="s">
        <v>858</v>
      </c>
      <c r="D9" s="118"/>
      <c r="E9" s="118"/>
      <c r="F9" s="116"/>
    </row>
    <row r="10" spans="2:6" x14ac:dyDescent="0.4">
      <c r="B10" s="36" t="s">
        <v>221</v>
      </c>
      <c r="C10" s="115" t="s">
        <v>238</v>
      </c>
      <c r="D10" s="118"/>
      <c r="E10" s="118"/>
      <c r="F10" s="116"/>
    </row>
    <row r="11" spans="2:6" x14ac:dyDescent="0.4">
      <c r="B11" s="36" t="s">
        <v>223</v>
      </c>
      <c r="C11" s="115" t="s">
        <v>224</v>
      </c>
      <c r="D11" s="118"/>
      <c r="E11" s="118"/>
      <c r="F11" s="116"/>
    </row>
    <row r="12" spans="2:6" x14ac:dyDescent="0.4">
      <c r="B12" s="36" t="s">
        <v>7</v>
      </c>
      <c r="C12" s="115" t="s">
        <v>6</v>
      </c>
      <c r="D12" s="118"/>
      <c r="E12" s="118"/>
      <c r="F12" s="116"/>
    </row>
    <row r="13" spans="2:6" x14ac:dyDescent="0.4">
      <c r="B13" s="11" t="s">
        <v>1</v>
      </c>
      <c r="C13" s="12" t="s">
        <v>2</v>
      </c>
      <c r="D13" s="12" t="s">
        <v>3</v>
      </c>
      <c r="E13" s="12" t="s">
        <v>4</v>
      </c>
      <c r="F13" s="13" t="s">
        <v>5</v>
      </c>
    </row>
    <row r="14" spans="2:6" x14ac:dyDescent="0.4">
      <c r="B14" s="15" t="s">
        <v>8</v>
      </c>
      <c r="C14" s="16" t="s">
        <v>28</v>
      </c>
      <c r="D14" s="16">
        <v>10</v>
      </c>
      <c r="E14" s="16" t="s">
        <v>91</v>
      </c>
      <c r="F14" s="17" t="s">
        <v>0</v>
      </c>
    </row>
    <row r="15" spans="2:6" ht="34.299999999999997" x14ac:dyDescent="0.4">
      <c r="B15" s="15" t="s">
        <v>9</v>
      </c>
      <c r="C15" s="16" t="s">
        <v>28</v>
      </c>
      <c r="D15" s="16">
        <v>200</v>
      </c>
      <c r="E15" s="16" t="s">
        <v>92</v>
      </c>
      <c r="F15" s="17"/>
    </row>
    <row r="16" spans="2:6" ht="85.75" x14ac:dyDescent="0.4">
      <c r="B16" s="15" t="s">
        <v>10</v>
      </c>
      <c r="C16" s="16" t="s">
        <v>28</v>
      </c>
      <c r="D16" s="16">
        <v>2</v>
      </c>
      <c r="E16" s="16" t="s">
        <v>93</v>
      </c>
      <c r="F16" s="17"/>
    </row>
    <row r="17" spans="2:6" ht="34.299999999999997" x14ac:dyDescent="0.4">
      <c r="B17" s="15" t="s">
        <v>11</v>
      </c>
      <c r="C17" s="16" t="s">
        <v>28</v>
      </c>
      <c r="D17" s="16">
        <v>100</v>
      </c>
      <c r="E17" s="16" t="s">
        <v>94</v>
      </c>
      <c r="F17" s="17"/>
    </row>
    <row r="18" spans="2:6" ht="34.299999999999997" x14ac:dyDescent="0.4">
      <c r="B18" s="15" t="s">
        <v>12</v>
      </c>
      <c r="C18" s="16" t="s">
        <v>28</v>
      </c>
      <c r="D18" s="16">
        <v>8</v>
      </c>
      <c r="E18" s="16" t="s">
        <v>95</v>
      </c>
      <c r="F18" s="17"/>
    </row>
    <row r="19" spans="2:6" x14ac:dyDescent="0.4">
      <c r="B19" s="15" t="s">
        <v>21</v>
      </c>
      <c r="C19" s="16" t="s">
        <v>29</v>
      </c>
      <c r="D19" s="16"/>
      <c r="E19" s="16" t="s">
        <v>96</v>
      </c>
      <c r="F19" s="17"/>
    </row>
    <row r="20" spans="2:6" x14ac:dyDescent="0.4">
      <c r="B20" s="15" t="s">
        <v>13</v>
      </c>
      <c r="C20" s="16" t="s">
        <v>30</v>
      </c>
      <c r="D20" s="16"/>
      <c r="E20" s="16" t="s">
        <v>97</v>
      </c>
      <c r="F20" s="17"/>
    </row>
    <row r="21" spans="2:6" x14ac:dyDescent="0.4">
      <c r="B21" s="15" t="s">
        <v>14</v>
      </c>
      <c r="C21" s="16" t="s">
        <v>30</v>
      </c>
      <c r="D21" s="16"/>
      <c r="E21" s="16" t="s">
        <v>44</v>
      </c>
      <c r="F21" s="17"/>
    </row>
    <row r="22" spans="2:6" x14ac:dyDescent="0.4">
      <c r="B22" s="18" t="s">
        <v>15</v>
      </c>
      <c r="C22" s="16" t="s">
        <v>30</v>
      </c>
      <c r="D22" s="19"/>
      <c r="E22" s="19" t="s">
        <v>46</v>
      </c>
      <c r="F22" s="17"/>
    </row>
    <row r="23" spans="2:6" ht="34.299999999999997" x14ac:dyDescent="0.4">
      <c r="B23" s="18" t="s">
        <v>22</v>
      </c>
      <c r="C23" s="16" t="s">
        <v>30</v>
      </c>
      <c r="D23" s="19"/>
      <c r="E23" s="19" t="s">
        <v>98</v>
      </c>
      <c r="F23" s="17"/>
    </row>
    <row r="24" spans="2:6" ht="34.299999999999997" x14ac:dyDescent="0.4">
      <c r="B24" s="18" t="s">
        <v>16</v>
      </c>
      <c r="C24" s="16" t="s">
        <v>30</v>
      </c>
      <c r="D24" s="19"/>
      <c r="E24" s="19" t="s">
        <v>99</v>
      </c>
      <c r="F24" s="17"/>
    </row>
    <row r="25" spans="2:6" ht="34.299999999999997" x14ac:dyDescent="0.4">
      <c r="B25" s="18" t="s">
        <v>23</v>
      </c>
      <c r="C25" s="16" t="s">
        <v>30</v>
      </c>
      <c r="D25" s="19"/>
      <c r="E25" s="19" t="s">
        <v>100</v>
      </c>
      <c r="F25" s="17"/>
    </row>
    <row r="26" spans="2:6" ht="34.299999999999997" x14ac:dyDescent="0.4">
      <c r="B26" s="18" t="s">
        <v>24</v>
      </c>
      <c r="C26" s="16" t="s">
        <v>30</v>
      </c>
      <c r="D26" s="19"/>
      <c r="E26" s="19" t="s">
        <v>101</v>
      </c>
      <c r="F26" s="17"/>
    </row>
    <row r="27" spans="2:6" ht="34.299999999999997" x14ac:dyDescent="0.4">
      <c r="B27" s="18" t="s">
        <v>25</v>
      </c>
      <c r="C27" s="16" t="s">
        <v>30</v>
      </c>
      <c r="D27" s="19"/>
      <c r="E27" s="19" t="s">
        <v>102</v>
      </c>
      <c r="F27" s="17"/>
    </row>
    <row r="28" spans="2:6" x14ac:dyDescent="0.4">
      <c r="B28" s="18" t="s">
        <v>17</v>
      </c>
      <c r="C28" s="16" t="s">
        <v>28</v>
      </c>
      <c r="D28" s="19">
        <v>254</v>
      </c>
      <c r="E28" s="19" t="s">
        <v>103</v>
      </c>
      <c r="F28" s="17"/>
    </row>
    <row r="29" spans="2:6" ht="34.299999999999997" x14ac:dyDescent="0.4">
      <c r="B29" s="18" t="s">
        <v>18</v>
      </c>
      <c r="C29" s="16" t="s">
        <v>30</v>
      </c>
      <c r="D29" s="19"/>
      <c r="E29" s="19" t="s">
        <v>104</v>
      </c>
      <c r="F29" s="17"/>
    </row>
    <row r="30" spans="2:6" x14ac:dyDescent="0.4">
      <c r="B30" s="18" t="s">
        <v>26</v>
      </c>
      <c r="C30" s="16" t="s">
        <v>29</v>
      </c>
      <c r="D30" s="19"/>
      <c r="E30" s="19" t="s">
        <v>105</v>
      </c>
      <c r="F30" s="17"/>
    </row>
    <row r="31" spans="2:6" ht="34.299999999999997" x14ac:dyDescent="0.4">
      <c r="B31" s="18" t="s">
        <v>27</v>
      </c>
      <c r="C31" s="16" t="s">
        <v>30</v>
      </c>
      <c r="D31" s="19"/>
      <c r="E31" s="19" t="s">
        <v>1140</v>
      </c>
      <c r="F31" s="17"/>
    </row>
    <row r="32" spans="2:6" x14ac:dyDescent="0.4">
      <c r="B32" s="18" t="s">
        <v>19</v>
      </c>
      <c r="C32" s="16" t="s">
        <v>28</v>
      </c>
      <c r="D32" s="19">
        <v>200</v>
      </c>
      <c r="E32" s="19" t="s">
        <v>106</v>
      </c>
      <c r="F32" s="17"/>
    </row>
    <row r="33" spans="2:6" x14ac:dyDescent="0.4">
      <c r="B33" s="18" t="s">
        <v>20</v>
      </c>
      <c r="C33" s="16" t="s">
        <v>28</v>
      </c>
      <c r="D33" s="19">
        <v>254</v>
      </c>
      <c r="E33" s="19" t="s">
        <v>107</v>
      </c>
      <c r="F33" s="17"/>
    </row>
    <row r="34" spans="2:6" ht="34.299999999999997" x14ac:dyDescent="0.4">
      <c r="B34" s="18" t="s">
        <v>53</v>
      </c>
      <c r="C34" s="19" t="s">
        <v>31</v>
      </c>
      <c r="D34" s="19"/>
      <c r="E34" s="19" t="s">
        <v>1141</v>
      </c>
      <c r="F34" s="17"/>
    </row>
    <row r="35" spans="2:6" x14ac:dyDescent="0.4">
      <c r="B35" s="20"/>
      <c r="C35" s="21"/>
      <c r="D35" s="21"/>
      <c r="E35" s="21"/>
      <c r="F35" s="22"/>
    </row>
    <row r="36" spans="2:6" x14ac:dyDescent="0.4">
      <c r="B36" s="123" t="s">
        <v>875</v>
      </c>
      <c r="C36" s="124"/>
      <c r="D36" s="124"/>
      <c r="E36" s="125" t="s">
        <v>892</v>
      </c>
      <c r="F36" s="126"/>
    </row>
    <row r="37" spans="2:6" ht="38.25" customHeight="1" x14ac:dyDescent="0.4">
      <c r="B37" s="117" t="s">
        <v>877</v>
      </c>
      <c r="C37" s="118"/>
      <c r="D37" s="119"/>
      <c r="E37" s="115" t="s">
        <v>884</v>
      </c>
      <c r="F37" s="116"/>
    </row>
    <row r="38" spans="2:6" ht="36" customHeight="1" x14ac:dyDescent="0.4">
      <c r="B38" s="117" t="s">
        <v>878</v>
      </c>
      <c r="C38" s="118"/>
      <c r="D38" s="119"/>
      <c r="E38" s="115" t="s">
        <v>885</v>
      </c>
      <c r="F38" s="116"/>
    </row>
    <row r="39" spans="2:6" x14ac:dyDescent="0.4">
      <c r="B39" s="117" t="s">
        <v>879</v>
      </c>
      <c r="C39" s="118"/>
      <c r="D39" s="119"/>
      <c r="E39" s="115" t="s">
        <v>905</v>
      </c>
      <c r="F39" s="116"/>
    </row>
    <row r="40" spans="2:6" x14ac:dyDescent="0.4">
      <c r="B40" s="110"/>
      <c r="C40" s="111"/>
      <c r="D40" s="112"/>
      <c r="E40" s="113"/>
      <c r="F40" s="114"/>
    </row>
    <row r="42" spans="2:6" x14ac:dyDescent="0.4">
      <c r="B42" s="47" t="s">
        <v>4</v>
      </c>
      <c r="C42" s="120" t="s">
        <v>411</v>
      </c>
      <c r="D42" s="121"/>
      <c r="E42" s="121"/>
      <c r="F42" s="122"/>
    </row>
    <row r="43" spans="2:6" ht="36" customHeight="1" x14ac:dyDescent="0.4">
      <c r="B43" s="48" t="s">
        <v>222</v>
      </c>
      <c r="C43" s="115" t="s">
        <v>231</v>
      </c>
      <c r="D43" s="118"/>
      <c r="E43" s="118"/>
      <c r="F43" s="116"/>
    </row>
    <row r="44" spans="2:6" x14ac:dyDescent="0.4">
      <c r="B44" s="36" t="s">
        <v>218</v>
      </c>
      <c r="C44" s="115" t="s">
        <v>387</v>
      </c>
      <c r="D44" s="118"/>
      <c r="E44" s="118"/>
      <c r="F44" s="116"/>
    </row>
    <row r="45" spans="2:6" x14ac:dyDescent="0.4">
      <c r="B45" s="23" t="s">
        <v>219</v>
      </c>
      <c r="C45" s="115" t="s">
        <v>392</v>
      </c>
      <c r="D45" s="118"/>
      <c r="E45" s="118"/>
      <c r="F45" s="116"/>
    </row>
    <row r="46" spans="2:6" x14ac:dyDescent="0.4">
      <c r="B46" s="36" t="s">
        <v>138</v>
      </c>
      <c r="C46" s="115" t="s">
        <v>391</v>
      </c>
      <c r="D46" s="118"/>
      <c r="E46" s="118"/>
      <c r="F46" s="116"/>
    </row>
    <row r="47" spans="2:6" x14ac:dyDescent="0.4">
      <c r="B47" s="36" t="s">
        <v>220</v>
      </c>
      <c r="C47" s="115" t="s">
        <v>239</v>
      </c>
      <c r="D47" s="118"/>
      <c r="E47" s="118"/>
      <c r="F47" s="116"/>
    </row>
    <row r="48" spans="2:6" x14ac:dyDescent="0.4">
      <c r="B48" s="23" t="s">
        <v>38</v>
      </c>
      <c r="C48" s="115" t="s">
        <v>39</v>
      </c>
      <c r="D48" s="118"/>
      <c r="E48" s="118"/>
      <c r="F48" s="116"/>
    </row>
    <row r="49" spans="2:6" x14ac:dyDescent="0.4">
      <c r="B49" s="36" t="s">
        <v>221</v>
      </c>
      <c r="C49" s="115" t="s">
        <v>246</v>
      </c>
      <c r="D49" s="118"/>
      <c r="E49" s="118"/>
      <c r="F49" s="116"/>
    </row>
    <row r="50" spans="2:6" x14ac:dyDescent="0.4">
      <c r="B50" s="36" t="s">
        <v>223</v>
      </c>
      <c r="C50" s="115" t="s">
        <v>39</v>
      </c>
      <c r="D50" s="118"/>
      <c r="E50" s="118"/>
      <c r="F50" s="116"/>
    </row>
    <row r="51" spans="2:6" x14ac:dyDescent="0.4">
      <c r="B51" s="36" t="s">
        <v>7</v>
      </c>
      <c r="C51" s="115" t="s">
        <v>32</v>
      </c>
      <c r="D51" s="118"/>
      <c r="E51" s="118"/>
      <c r="F51" s="116"/>
    </row>
    <row r="52" spans="2:6" x14ac:dyDescent="0.4">
      <c r="B52" s="11" t="s">
        <v>1</v>
      </c>
      <c r="C52" s="12" t="s">
        <v>2</v>
      </c>
      <c r="D52" s="12" t="s">
        <v>3</v>
      </c>
      <c r="E52" s="12" t="s">
        <v>4</v>
      </c>
      <c r="F52" s="13" t="s">
        <v>5</v>
      </c>
    </row>
    <row r="53" spans="2:6" x14ac:dyDescent="0.4">
      <c r="B53" s="15" t="s">
        <v>33</v>
      </c>
      <c r="C53" s="16" t="s">
        <v>28</v>
      </c>
      <c r="D53" s="16">
        <v>254</v>
      </c>
      <c r="E53" s="16" t="s">
        <v>34</v>
      </c>
      <c r="F53" s="17" t="s">
        <v>0</v>
      </c>
    </row>
    <row r="54" spans="2:6" x14ac:dyDescent="0.4">
      <c r="B54" s="18" t="s">
        <v>37</v>
      </c>
      <c r="C54" s="16" t="s">
        <v>28</v>
      </c>
      <c r="D54" s="16">
        <v>254</v>
      </c>
      <c r="E54" s="19" t="s">
        <v>4</v>
      </c>
      <c r="F54" s="17"/>
    </row>
    <row r="55" spans="2:6" ht="34.299999999999997" x14ac:dyDescent="0.4">
      <c r="B55" s="18" t="s">
        <v>35</v>
      </c>
      <c r="C55" s="19" t="s">
        <v>30</v>
      </c>
      <c r="D55" s="19"/>
      <c r="E55" s="19" t="s">
        <v>2052</v>
      </c>
      <c r="F55" s="17"/>
    </row>
    <row r="56" spans="2:6" ht="34.299999999999997" x14ac:dyDescent="0.4">
      <c r="B56" s="18" t="s">
        <v>36</v>
      </c>
      <c r="C56" s="19" t="s">
        <v>30</v>
      </c>
      <c r="D56" s="19"/>
      <c r="E56" s="19" t="s">
        <v>2053</v>
      </c>
      <c r="F56" s="17"/>
    </row>
    <row r="57" spans="2:6" x14ac:dyDescent="0.4">
      <c r="B57" s="20"/>
      <c r="C57" s="21"/>
      <c r="D57" s="21"/>
      <c r="E57" s="21"/>
      <c r="F57" s="22"/>
    </row>
    <row r="58" spans="2:6" x14ac:dyDescent="0.4">
      <c r="B58" s="123" t="s">
        <v>875</v>
      </c>
      <c r="C58" s="124"/>
      <c r="D58" s="124"/>
      <c r="E58" s="125" t="s">
        <v>892</v>
      </c>
      <c r="F58" s="126"/>
    </row>
    <row r="59" spans="2:6" x14ac:dyDescent="0.4">
      <c r="B59" s="110" t="s">
        <v>880</v>
      </c>
      <c r="C59" s="111"/>
      <c r="D59" s="112"/>
      <c r="E59" s="113"/>
      <c r="F59" s="114"/>
    </row>
    <row r="61" spans="2:6" x14ac:dyDescent="0.4">
      <c r="B61" s="47" t="s">
        <v>4</v>
      </c>
      <c r="C61" s="120" t="s">
        <v>413</v>
      </c>
      <c r="D61" s="121"/>
      <c r="E61" s="121"/>
      <c r="F61" s="122"/>
    </row>
    <row r="62" spans="2:6" ht="58.5" customHeight="1" x14ac:dyDescent="0.4">
      <c r="B62" s="48" t="s">
        <v>222</v>
      </c>
      <c r="C62" s="115" t="s">
        <v>232</v>
      </c>
      <c r="D62" s="118"/>
      <c r="E62" s="118"/>
      <c r="F62" s="116"/>
    </row>
    <row r="63" spans="2:6" x14ac:dyDescent="0.4">
      <c r="B63" s="36" t="s">
        <v>218</v>
      </c>
      <c r="C63" s="115" t="s">
        <v>387</v>
      </c>
      <c r="D63" s="118"/>
      <c r="E63" s="118"/>
      <c r="F63" s="116"/>
    </row>
    <row r="64" spans="2:6" x14ac:dyDescent="0.4">
      <c r="B64" s="23" t="s">
        <v>219</v>
      </c>
      <c r="C64" s="115" t="s">
        <v>393</v>
      </c>
      <c r="D64" s="118"/>
      <c r="E64" s="118"/>
      <c r="F64" s="116"/>
    </row>
    <row r="65" spans="2:6" x14ac:dyDescent="0.4">
      <c r="B65" s="36" t="s">
        <v>138</v>
      </c>
      <c r="C65" s="115" t="s">
        <v>394</v>
      </c>
      <c r="D65" s="118"/>
      <c r="E65" s="118"/>
      <c r="F65" s="116"/>
    </row>
    <row r="66" spans="2:6" x14ac:dyDescent="0.4">
      <c r="B66" s="36" t="s">
        <v>220</v>
      </c>
      <c r="C66" s="115" t="s">
        <v>239</v>
      </c>
      <c r="D66" s="118"/>
      <c r="E66" s="118"/>
      <c r="F66" s="116"/>
    </row>
    <row r="67" spans="2:6" x14ac:dyDescent="0.4">
      <c r="B67" s="23" t="s">
        <v>38</v>
      </c>
      <c r="C67" s="115" t="s">
        <v>39</v>
      </c>
      <c r="D67" s="118"/>
      <c r="E67" s="118"/>
      <c r="F67" s="116"/>
    </row>
    <row r="68" spans="2:6" x14ac:dyDescent="0.4">
      <c r="B68" s="36" t="s">
        <v>221</v>
      </c>
      <c r="C68" s="115" t="s">
        <v>246</v>
      </c>
      <c r="D68" s="118"/>
      <c r="E68" s="118"/>
      <c r="F68" s="116"/>
    </row>
    <row r="69" spans="2:6" x14ac:dyDescent="0.4">
      <c r="B69" s="36" t="s">
        <v>223</v>
      </c>
      <c r="C69" s="115" t="s">
        <v>39</v>
      </c>
      <c r="D69" s="118"/>
      <c r="E69" s="118"/>
      <c r="F69" s="116"/>
    </row>
    <row r="70" spans="2:6" x14ac:dyDescent="0.4">
      <c r="B70" s="24" t="s">
        <v>7</v>
      </c>
      <c r="C70" s="113" t="s">
        <v>32</v>
      </c>
      <c r="D70" s="111"/>
      <c r="E70" s="111"/>
      <c r="F70" s="114"/>
    </row>
    <row r="71" spans="2:6" x14ac:dyDescent="0.4">
      <c r="B71" s="11" t="s">
        <v>1</v>
      </c>
      <c r="C71" s="12" t="s">
        <v>2</v>
      </c>
      <c r="D71" s="12" t="s">
        <v>3</v>
      </c>
      <c r="E71" s="12" t="s">
        <v>4</v>
      </c>
      <c r="F71" s="13" t="s">
        <v>5</v>
      </c>
    </row>
    <row r="72" spans="2:6" x14ac:dyDescent="0.4">
      <c r="B72" s="15" t="s">
        <v>33</v>
      </c>
      <c r="C72" s="16" t="s">
        <v>28</v>
      </c>
      <c r="D72" s="16">
        <v>254</v>
      </c>
      <c r="E72" s="16" t="s">
        <v>34</v>
      </c>
      <c r="F72" s="17"/>
    </row>
    <row r="73" spans="2:6" x14ac:dyDescent="0.4">
      <c r="B73" s="18" t="s">
        <v>37</v>
      </c>
      <c r="C73" s="16" t="s">
        <v>28</v>
      </c>
      <c r="D73" s="16">
        <v>254</v>
      </c>
      <c r="E73" s="19" t="s">
        <v>4</v>
      </c>
      <c r="F73" s="17"/>
    </row>
    <row r="74" spans="2:6" ht="34.299999999999997" x14ac:dyDescent="0.4">
      <c r="B74" s="18" t="s">
        <v>35</v>
      </c>
      <c r="C74" s="19" t="s">
        <v>30</v>
      </c>
      <c r="D74" s="19"/>
      <c r="E74" s="19" t="s">
        <v>2052</v>
      </c>
      <c r="F74" s="17"/>
    </row>
    <row r="75" spans="2:6" ht="34.299999999999997" x14ac:dyDescent="0.4">
      <c r="B75" s="18" t="s">
        <v>36</v>
      </c>
      <c r="C75" s="19" t="s">
        <v>30</v>
      </c>
      <c r="D75" s="19"/>
      <c r="E75" s="19" t="s">
        <v>2053</v>
      </c>
      <c r="F75" s="17"/>
    </row>
    <row r="76" spans="2:6" x14ac:dyDescent="0.4">
      <c r="B76" s="20"/>
      <c r="C76" s="21"/>
      <c r="D76" s="21"/>
      <c r="E76" s="21"/>
      <c r="F76" s="22"/>
    </row>
    <row r="77" spans="2:6" x14ac:dyDescent="0.4">
      <c r="B77" s="123" t="s">
        <v>875</v>
      </c>
      <c r="C77" s="124"/>
      <c r="D77" s="124"/>
      <c r="E77" s="125" t="s">
        <v>892</v>
      </c>
      <c r="F77" s="126"/>
    </row>
    <row r="78" spans="2:6" x14ac:dyDescent="0.4">
      <c r="B78" s="110" t="s">
        <v>880</v>
      </c>
      <c r="C78" s="111"/>
      <c r="D78" s="112"/>
      <c r="E78" s="113"/>
      <c r="F78" s="114"/>
    </row>
    <row r="80" spans="2:6" x14ac:dyDescent="0.4">
      <c r="B80" s="47" t="s">
        <v>4</v>
      </c>
      <c r="C80" s="120" t="s">
        <v>414</v>
      </c>
      <c r="D80" s="121"/>
      <c r="E80" s="121"/>
      <c r="F80" s="122"/>
    </row>
    <row r="81" spans="2:6" ht="57.75" customHeight="1" x14ac:dyDescent="0.4">
      <c r="B81" s="48" t="s">
        <v>222</v>
      </c>
      <c r="C81" s="115" t="s">
        <v>226</v>
      </c>
      <c r="D81" s="118"/>
      <c r="E81" s="118"/>
      <c r="F81" s="116"/>
    </row>
    <row r="82" spans="2:6" x14ac:dyDescent="0.4">
      <c r="B82" s="36" t="s">
        <v>218</v>
      </c>
      <c r="C82" s="115" t="s">
        <v>387</v>
      </c>
      <c r="D82" s="118"/>
      <c r="E82" s="118"/>
      <c r="F82" s="116"/>
    </row>
    <row r="83" spans="2:6" x14ac:dyDescent="0.4">
      <c r="B83" s="23" t="s">
        <v>219</v>
      </c>
      <c r="C83" s="115" t="s">
        <v>395</v>
      </c>
      <c r="D83" s="118"/>
      <c r="E83" s="118"/>
      <c r="F83" s="116"/>
    </row>
    <row r="84" spans="2:6" x14ac:dyDescent="0.4">
      <c r="B84" s="36" t="s">
        <v>138</v>
      </c>
      <c r="C84" s="115" t="s">
        <v>841</v>
      </c>
      <c r="D84" s="118"/>
      <c r="E84" s="118"/>
      <c r="F84" s="116"/>
    </row>
    <row r="85" spans="2:6" x14ac:dyDescent="0.4">
      <c r="B85" s="36" t="s">
        <v>220</v>
      </c>
      <c r="C85" s="115" t="s">
        <v>240</v>
      </c>
      <c r="D85" s="118"/>
      <c r="E85" s="118"/>
      <c r="F85" s="116"/>
    </row>
    <row r="86" spans="2:6" x14ac:dyDescent="0.4">
      <c r="B86" s="23" t="s">
        <v>38</v>
      </c>
      <c r="C86" s="115" t="s">
        <v>40</v>
      </c>
      <c r="D86" s="118"/>
      <c r="E86" s="118"/>
      <c r="F86" s="116"/>
    </row>
    <row r="87" spans="2:6" x14ac:dyDescent="0.4">
      <c r="B87" s="36" t="s">
        <v>221</v>
      </c>
      <c r="C87" s="115" t="s">
        <v>246</v>
      </c>
      <c r="D87" s="118"/>
      <c r="E87" s="118"/>
      <c r="F87" s="116"/>
    </row>
    <row r="88" spans="2:6" x14ac:dyDescent="0.4">
      <c r="B88" s="36" t="s">
        <v>223</v>
      </c>
      <c r="C88" s="115" t="s">
        <v>40</v>
      </c>
      <c r="D88" s="118"/>
      <c r="E88" s="118"/>
      <c r="F88" s="116"/>
    </row>
    <row r="89" spans="2:6" x14ac:dyDescent="0.4">
      <c r="B89" s="24" t="s">
        <v>7</v>
      </c>
      <c r="C89" s="113" t="s">
        <v>32</v>
      </c>
      <c r="D89" s="111"/>
      <c r="E89" s="111"/>
      <c r="F89" s="114"/>
    </row>
    <row r="90" spans="2:6" x14ac:dyDescent="0.4">
      <c r="B90" s="11" t="s">
        <v>1</v>
      </c>
      <c r="C90" s="12" t="s">
        <v>2</v>
      </c>
      <c r="D90" s="12" t="s">
        <v>3</v>
      </c>
      <c r="E90" s="12" t="s">
        <v>4</v>
      </c>
      <c r="F90" s="13" t="s">
        <v>5</v>
      </c>
    </row>
    <row r="91" spans="2:6" ht="34.299999999999997" x14ac:dyDescent="0.4">
      <c r="B91" s="15" t="s">
        <v>41</v>
      </c>
      <c r="C91" s="16" t="s">
        <v>42</v>
      </c>
      <c r="D91" s="16"/>
      <c r="E91" s="19" t="s">
        <v>108</v>
      </c>
      <c r="F91" s="17" t="s">
        <v>0</v>
      </c>
    </row>
    <row r="92" spans="2:6" ht="34.299999999999997" x14ac:dyDescent="0.4">
      <c r="B92" s="18" t="s">
        <v>53</v>
      </c>
      <c r="C92" s="19" t="s">
        <v>31</v>
      </c>
      <c r="D92" s="19"/>
      <c r="E92" s="19" t="s">
        <v>1141</v>
      </c>
      <c r="F92" s="17"/>
    </row>
    <row r="93" spans="2:6" x14ac:dyDescent="0.4">
      <c r="B93" s="20"/>
      <c r="C93" s="21"/>
      <c r="D93" s="21"/>
      <c r="E93" s="21"/>
      <c r="F93" s="22"/>
    </row>
    <row r="94" spans="2:6" x14ac:dyDescent="0.4">
      <c r="B94" s="123" t="s">
        <v>875</v>
      </c>
      <c r="C94" s="124"/>
      <c r="D94" s="124"/>
      <c r="E94" s="125" t="s">
        <v>892</v>
      </c>
      <c r="F94" s="126"/>
    </row>
    <row r="95" spans="2:6" x14ac:dyDescent="0.4">
      <c r="B95" s="110" t="s">
        <v>880</v>
      </c>
      <c r="C95" s="111"/>
      <c r="D95" s="112"/>
      <c r="E95" s="113"/>
      <c r="F95" s="114"/>
    </row>
    <row r="97" spans="2:6" x14ac:dyDescent="0.4">
      <c r="B97" s="47" t="s">
        <v>4</v>
      </c>
      <c r="C97" s="120" t="s">
        <v>415</v>
      </c>
      <c r="D97" s="121"/>
      <c r="E97" s="121"/>
      <c r="F97" s="122"/>
    </row>
    <row r="98" spans="2:6" ht="38.25" customHeight="1" x14ac:dyDescent="0.4">
      <c r="B98" s="48" t="s">
        <v>222</v>
      </c>
      <c r="C98" s="115" t="s">
        <v>227</v>
      </c>
      <c r="D98" s="118"/>
      <c r="E98" s="118"/>
      <c r="F98" s="116"/>
    </row>
    <row r="99" spans="2:6" x14ac:dyDescent="0.4">
      <c r="B99" s="36" t="s">
        <v>218</v>
      </c>
      <c r="C99" s="115" t="s">
        <v>387</v>
      </c>
      <c r="D99" s="118"/>
      <c r="E99" s="118"/>
      <c r="F99" s="116"/>
    </row>
    <row r="100" spans="2:6" x14ac:dyDescent="0.4">
      <c r="B100" s="23" t="s">
        <v>219</v>
      </c>
      <c r="C100" s="115" t="s">
        <v>396</v>
      </c>
      <c r="D100" s="118"/>
      <c r="E100" s="118"/>
      <c r="F100" s="116"/>
    </row>
    <row r="101" spans="2:6" x14ac:dyDescent="0.4">
      <c r="B101" s="36" t="s">
        <v>138</v>
      </c>
      <c r="C101" s="115" t="s">
        <v>840</v>
      </c>
      <c r="D101" s="118"/>
      <c r="E101" s="118"/>
      <c r="F101" s="116"/>
    </row>
    <row r="102" spans="2:6" x14ac:dyDescent="0.4">
      <c r="B102" s="36" t="s">
        <v>220</v>
      </c>
      <c r="C102" s="115" t="s">
        <v>241</v>
      </c>
      <c r="D102" s="118"/>
      <c r="E102" s="118"/>
      <c r="F102" s="116"/>
    </row>
    <row r="103" spans="2:6" x14ac:dyDescent="0.4">
      <c r="B103" s="23" t="s">
        <v>38</v>
      </c>
      <c r="C103" s="115" t="s">
        <v>838</v>
      </c>
      <c r="D103" s="118"/>
      <c r="E103" s="118"/>
      <c r="F103" s="116"/>
    </row>
    <row r="104" spans="2:6" x14ac:dyDescent="0.4">
      <c r="B104" s="36" t="s">
        <v>221</v>
      </c>
      <c r="C104" s="115" t="s">
        <v>839</v>
      </c>
      <c r="D104" s="118"/>
      <c r="E104" s="118"/>
      <c r="F104" s="116"/>
    </row>
    <row r="105" spans="2:6" x14ac:dyDescent="0.4">
      <c r="B105" s="36" t="s">
        <v>223</v>
      </c>
      <c r="C105" s="115" t="s">
        <v>40</v>
      </c>
      <c r="D105" s="118"/>
      <c r="E105" s="118"/>
      <c r="F105" s="116"/>
    </row>
    <row r="106" spans="2:6" x14ac:dyDescent="0.4">
      <c r="B106" s="24" t="s">
        <v>7</v>
      </c>
      <c r="C106" s="113" t="s">
        <v>6</v>
      </c>
      <c r="D106" s="111"/>
      <c r="E106" s="111"/>
      <c r="F106" s="114"/>
    </row>
    <row r="107" spans="2:6" x14ac:dyDescent="0.4">
      <c r="B107" s="11" t="s">
        <v>1</v>
      </c>
      <c r="C107" s="12" t="s">
        <v>2</v>
      </c>
      <c r="D107" s="12" t="s">
        <v>3</v>
      </c>
      <c r="E107" s="12" t="s">
        <v>4</v>
      </c>
      <c r="F107" s="13" t="s">
        <v>5</v>
      </c>
    </row>
    <row r="108" spans="2:6" ht="34.299999999999997" x14ac:dyDescent="0.4">
      <c r="B108" s="15" t="s">
        <v>41</v>
      </c>
      <c r="C108" s="16" t="s">
        <v>42</v>
      </c>
      <c r="D108" s="16"/>
      <c r="E108" s="19" t="s">
        <v>108</v>
      </c>
      <c r="F108" s="17" t="s">
        <v>0</v>
      </c>
    </row>
    <row r="109" spans="2:6" x14ac:dyDescent="0.4">
      <c r="B109" s="18" t="s">
        <v>43</v>
      </c>
      <c r="C109" s="19" t="s">
        <v>30</v>
      </c>
      <c r="D109" s="19"/>
      <c r="E109" s="19" t="s">
        <v>44</v>
      </c>
      <c r="F109" s="17"/>
    </row>
    <row r="110" spans="2:6" x14ac:dyDescent="0.4">
      <c r="B110" s="18" t="s">
        <v>45</v>
      </c>
      <c r="C110" s="19" t="s">
        <v>30</v>
      </c>
      <c r="D110" s="19"/>
      <c r="E110" s="19" t="s">
        <v>46</v>
      </c>
      <c r="F110" s="17"/>
    </row>
    <row r="111" spans="2:6" x14ac:dyDescent="0.4">
      <c r="B111" s="20"/>
      <c r="C111" s="21"/>
      <c r="D111" s="21"/>
      <c r="E111" s="21"/>
      <c r="F111" s="22"/>
    </row>
    <row r="112" spans="2:6" x14ac:dyDescent="0.4">
      <c r="B112" s="123" t="s">
        <v>875</v>
      </c>
      <c r="C112" s="124"/>
      <c r="D112" s="124"/>
      <c r="E112" s="125" t="s">
        <v>892</v>
      </c>
      <c r="F112" s="126"/>
    </row>
    <row r="113" spans="2:6" x14ac:dyDescent="0.4">
      <c r="B113" s="110" t="s">
        <v>880</v>
      </c>
      <c r="C113" s="111"/>
      <c r="D113" s="112"/>
      <c r="E113" s="113"/>
      <c r="F113" s="114"/>
    </row>
    <row r="115" spans="2:6" x14ac:dyDescent="0.4">
      <c r="B115" s="47" t="s">
        <v>4</v>
      </c>
      <c r="C115" s="120" t="s">
        <v>1142</v>
      </c>
      <c r="D115" s="121"/>
      <c r="E115" s="121"/>
      <c r="F115" s="122"/>
    </row>
    <row r="116" spans="2:6" ht="157.94999999999999" customHeight="1" x14ac:dyDescent="0.4">
      <c r="B116" s="48" t="s">
        <v>222</v>
      </c>
      <c r="C116" s="115" t="s">
        <v>709</v>
      </c>
      <c r="D116" s="118"/>
      <c r="E116" s="118"/>
      <c r="F116" s="116"/>
    </row>
    <row r="117" spans="2:6" x14ac:dyDescent="0.4">
      <c r="B117" s="36" t="s">
        <v>218</v>
      </c>
      <c r="C117" s="115" t="s">
        <v>235</v>
      </c>
      <c r="D117" s="118"/>
      <c r="E117" s="118"/>
      <c r="F117" s="116"/>
    </row>
    <row r="118" spans="2:6" x14ac:dyDescent="0.4">
      <c r="B118" s="23" t="s">
        <v>219</v>
      </c>
      <c r="C118" s="115" t="s">
        <v>122</v>
      </c>
      <c r="D118" s="118"/>
      <c r="E118" s="118"/>
      <c r="F118" s="116"/>
    </row>
    <row r="119" spans="2:6" x14ac:dyDescent="0.4">
      <c r="B119" s="36" t="s">
        <v>138</v>
      </c>
      <c r="C119" s="115" t="s">
        <v>397</v>
      </c>
      <c r="D119" s="118"/>
      <c r="E119" s="118"/>
      <c r="F119" s="116"/>
    </row>
    <row r="120" spans="2:6" x14ac:dyDescent="0.4">
      <c r="B120" s="36" t="s">
        <v>220</v>
      </c>
      <c r="C120" s="115" t="s">
        <v>239</v>
      </c>
      <c r="D120" s="118"/>
      <c r="E120" s="118"/>
      <c r="F120" s="116"/>
    </row>
    <row r="121" spans="2:6" x14ac:dyDescent="0.4">
      <c r="B121" s="23" t="s">
        <v>38</v>
      </c>
      <c r="C121" s="115" t="s">
        <v>209</v>
      </c>
      <c r="D121" s="118"/>
      <c r="E121" s="118"/>
      <c r="F121" s="116"/>
    </row>
    <row r="122" spans="2:6" x14ac:dyDescent="0.4">
      <c r="B122" s="36" t="s">
        <v>221</v>
      </c>
      <c r="C122" s="115" t="s">
        <v>246</v>
      </c>
      <c r="D122" s="118"/>
      <c r="E122" s="118"/>
      <c r="F122" s="116"/>
    </row>
    <row r="123" spans="2:6" x14ac:dyDescent="0.4">
      <c r="B123" s="36" t="s">
        <v>223</v>
      </c>
      <c r="C123" s="115" t="s">
        <v>242</v>
      </c>
      <c r="D123" s="118"/>
      <c r="E123" s="118"/>
      <c r="F123" s="116"/>
    </row>
    <row r="124" spans="2:6" x14ac:dyDescent="0.4">
      <c r="B124" s="24" t="s">
        <v>7</v>
      </c>
      <c r="C124" s="113" t="s">
        <v>32</v>
      </c>
      <c r="D124" s="111"/>
      <c r="E124" s="111"/>
      <c r="F124" s="114"/>
    </row>
    <row r="125" spans="2:6" x14ac:dyDescent="0.4">
      <c r="B125" s="11" t="s">
        <v>1</v>
      </c>
      <c r="C125" s="12" t="s">
        <v>2</v>
      </c>
      <c r="D125" s="12" t="s">
        <v>3</v>
      </c>
      <c r="E125" s="12" t="s">
        <v>4</v>
      </c>
      <c r="F125" s="13" t="s">
        <v>5</v>
      </c>
    </row>
    <row r="126" spans="2:6" x14ac:dyDescent="0.4">
      <c r="B126" s="15" t="s">
        <v>58</v>
      </c>
      <c r="C126" s="16" t="s">
        <v>30</v>
      </c>
      <c r="D126" s="16"/>
      <c r="E126" s="19" t="s">
        <v>109</v>
      </c>
      <c r="F126" s="17" t="s">
        <v>0</v>
      </c>
    </row>
    <row r="127" spans="2:6" ht="205.75" x14ac:dyDescent="0.4">
      <c r="B127" s="18" t="s">
        <v>59</v>
      </c>
      <c r="C127" s="16" t="s">
        <v>30</v>
      </c>
      <c r="D127" s="19"/>
      <c r="E127" s="19" t="s">
        <v>110</v>
      </c>
      <c r="F127" s="17"/>
    </row>
    <row r="128" spans="2:6" ht="102.9" x14ac:dyDescent="0.4">
      <c r="B128" s="18" t="s">
        <v>60</v>
      </c>
      <c r="C128" s="19"/>
      <c r="D128" s="19"/>
      <c r="E128" s="19" t="s">
        <v>111</v>
      </c>
      <c r="F128" s="17"/>
    </row>
    <row r="129" spans="2:6" ht="137.15" x14ac:dyDescent="0.4">
      <c r="B129" s="18" t="s">
        <v>61</v>
      </c>
      <c r="C129" s="19"/>
      <c r="D129" s="19"/>
      <c r="E129" s="19" t="s">
        <v>112</v>
      </c>
      <c r="F129" s="17"/>
    </row>
    <row r="130" spans="2:6" ht="68.599999999999994" x14ac:dyDescent="0.4">
      <c r="B130" s="18" t="s">
        <v>62</v>
      </c>
      <c r="C130" s="19"/>
      <c r="D130" s="19"/>
      <c r="E130" s="19" t="s">
        <v>54</v>
      </c>
      <c r="F130" s="17"/>
    </row>
    <row r="131" spans="2:6" ht="171.45" x14ac:dyDescent="0.4">
      <c r="B131" s="18" t="s">
        <v>63</v>
      </c>
      <c r="C131" s="19"/>
      <c r="D131" s="19"/>
      <c r="E131" s="19" t="s">
        <v>113</v>
      </c>
      <c r="F131" s="17"/>
    </row>
    <row r="132" spans="2:6" ht="34.299999999999997" x14ac:dyDescent="0.4">
      <c r="B132" s="18" t="s">
        <v>64</v>
      </c>
      <c r="C132" s="19"/>
      <c r="D132" s="19"/>
      <c r="E132" s="19" t="s">
        <v>55</v>
      </c>
      <c r="F132" s="17"/>
    </row>
    <row r="133" spans="2:6" ht="85.75" x14ac:dyDescent="0.4">
      <c r="B133" s="18" t="s">
        <v>65</v>
      </c>
      <c r="C133" s="19"/>
      <c r="D133" s="19"/>
      <c r="E133" s="19" t="s">
        <v>114</v>
      </c>
      <c r="F133" s="17"/>
    </row>
    <row r="134" spans="2:6" ht="102.9" x14ac:dyDescent="0.4">
      <c r="B134" s="18" t="s">
        <v>66</v>
      </c>
      <c r="C134" s="19"/>
      <c r="D134" s="19"/>
      <c r="E134" s="19" t="s">
        <v>56</v>
      </c>
      <c r="F134" s="17"/>
    </row>
    <row r="135" spans="2:6" ht="120" x14ac:dyDescent="0.4">
      <c r="B135" s="18" t="s">
        <v>67</v>
      </c>
      <c r="C135" s="19"/>
      <c r="D135" s="19"/>
      <c r="E135" s="19" t="s">
        <v>115</v>
      </c>
      <c r="F135" s="17"/>
    </row>
    <row r="136" spans="2:6" ht="51.45" x14ac:dyDescent="0.4">
      <c r="B136" s="18" t="s">
        <v>68</v>
      </c>
      <c r="C136" s="19"/>
      <c r="D136" s="19"/>
      <c r="E136" s="19" t="s">
        <v>116</v>
      </c>
      <c r="F136" s="17"/>
    </row>
    <row r="137" spans="2:6" ht="68.599999999999994" x14ac:dyDescent="0.4">
      <c r="B137" s="18" t="s">
        <v>69</v>
      </c>
      <c r="C137" s="19"/>
      <c r="D137" s="19"/>
      <c r="E137" s="19" t="s">
        <v>117</v>
      </c>
      <c r="F137" s="17"/>
    </row>
    <row r="138" spans="2:6" ht="51.45" x14ac:dyDescent="0.4">
      <c r="B138" s="18" t="s">
        <v>70</v>
      </c>
      <c r="C138" s="19"/>
      <c r="D138" s="19"/>
      <c r="E138" s="19" t="s">
        <v>118</v>
      </c>
      <c r="F138" s="17"/>
    </row>
    <row r="139" spans="2:6" ht="85.75" x14ac:dyDescent="0.4">
      <c r="B139" s="18" t="s">
        <v>71</v>
      </c>
      <c r="C139" s="19"/>
      <c r="D139" s="19"/>
      <c r="E139" s="19" t="s">
        <v>119</v>
      </c>
      <c r="F139" s="17"/>
    </row>
    <row r="140" spans="2:6" ht="102.9" x14ac:dyDescent="0.4">
      <c r="B140" s="18" t="s">
        <v>57</v>
      </c>
      <c r="C140" s="19"/>
      <c r="D140" s="19"/>
      <c r="E140" s="19" t="s">
        <v>120</v>
      </c>
      <c r="F140" s="17"/>
    </row>
    <row r="141" spans="2:6" ht="51.45" x14ac:dyDescent="0.4">
      <c r="B141" s="18" t="s">
        <v>41</v>
      </c>
      <c r="C141" s="19" t="s">
        <v>28</v>
      </c>
      <c r="D141" s="19">
        <v>50</v>
      </c>
      <c r="E141" s="19" t="s">
        <v>210</v>
      </c>
      <c r="F141" s="17"/>
    </row>
    <row r="142" spans="2:6" ht="34.299999999999997" x14ac:dyDescent="0.4">
      <c r="B142" s="18" t="s">
        <v>53</v>
      </c>
      <c r="C142" s="19" t="s">
        <v>31</v>
      </c>
      <c r="D142" s="19"/>
      <c r="E142" s="19" t="s">
        <v>234</v>
      </c>
      <c r="F142" s="17"/>
    </row>
    <row r="143" spans="2:6" ht="51.45" x14ac:dyDescent="0.4">
      <c r="B143" s="18" t="s">
        <v>35</v>
      </c>
      <c r="C143" s="19" t="s">
        <v>30</v>
      </c>
      <c r="D143" s="19"/>
      <c r="E143" s="19" t="s">
        <v>2054</v>
      </c>
      <c r="F143" s="17"/>
    </row>
    <row r="144" spans="2:6" ht="51.45" x14ac:dyDescent="0.4">
      <c r="B144" s="18" t="s">
        <v>36</v>
      </c>
      <c r="C144" s="19" t="s">
        <v>30</v>
      </c>
      <c r="D144" s="19"/>
      <c r="E144" s="19" t="s">
        <v>2055</v>
      </c>
      <c r="F144" s="17"/>
    </row>
    <row r="145" spans="2:6" x14ac:dyDescent="0.4">
      <c r="B145" s="20"/>
      <c r="C145" s="21"/>
      <c r="D145" s="21"/>
      <c r="E145" s="21"/>
      <c r="F145" s="22"/>
    </row>
    <row r="146" spans="2:6" x14ac:dyDescent="0.4">
      <c r="B146" s="123" t="s">
        <v>875</v>
      </c>
      <c r="C146" s="124"/>
      <c r="D146" s="124"/>
      <c r="E146" s="125" t="s">
        <v>892</v>
      </c>
      <c r="F146" s="126"/>
    </row>
    <row r="147" spans="2:6" ht="36" customHeight="1" x14ac:dyDescent="0.4">
      <c r="B147" s="117" t="s">
        <v>881</v>
      </c>
      <c r="C147" s="118"/>
      <c r="D147" s="119"/>
      <c r="E147" s="115" t="s">
        <v>886</v>
      </c>
      <c r="F147" s="116"/>
    </row>
    <row r="148" spans="2:6" ht="33.75" customHeight="1" x14ac:dyDescent="0.4">
      <c r="B148" s="117" t="s">
        <v>882</v>
      </c>
      <c r="C148" s="118"/>
      <c r="D148" s="119"/>
      <c r="E148" s="115" t="s">
        <v>905</v>
      </c>
      <c r="F148" s="116"/>
    </row>
    <row r="149" spans="2:6" x14ac:dyDescent="0.4">
      <c r="B149" s="110"/>
      <c r="C149" s="111"/>
      <c r="D149" s="112"/>
      <c r="E149" s="113"/>
      <c r="F149" s="114"/>
    </row>
    <row r="151" spans="2:6" x14ac:dyDescent="0.4">
      <c r="B151" s="47" t="s">
        <v>4</v>
      </c>
      <c r="C151" s="120" t="s">
        <v>712</v>
      </c>
      <c r="D151" s="121"/>
      <c r="E151" s="121"/>
      <c r="F151" s="122"/>
    </row>
    <row r="152" spans="2:6" ht="125.25" customHeight="1" x14ac:dyDescent="0.4">
      <c r="B152" s="48" t="s">
        <v>222</v>
      </c>
      <c r="C152" s="115" t="s">
        <v>386</v>
      </c>
      <c r="D152" s="118"/>
      <c r="E152" s="118"/>
      <c r="F152" s="116"/>
    </row>
    <row r="153" spans="2:6" x14ac:dyDescent="0.4">
      <c r="B153" s="48" t="s">
        <v>218</v>
      </c>
      <c r="C153" s="115" t="s">
        <v>716</v>
      </c>
      <c r="D153" s="118"/>
      <c r="E153" s="118"/>
      <c r="F153" s="116"/>
    </row>
    <row r="154" spans="2:6" x14ac:dyDescent="0.4">
      <c r="B154" s="23" t="s">
        <v>219</v>
      </c>
      <c r="C154" s="115" t="s">
        <v>713</v>
      </c>
      <c r="D154" s="118"/>
      <c r="E154" s="118"/>
      <c r="F154" s="116"/>
    </row>
    <row r="155" spans="2:6" x14ac:dyDescent="0.4">
      <c r="B155" s="36" t="s">
        <v>138</v>
      </c>
      <c r="C155" s="115" t="s">
        <v>776</v>
      </c>
      <c r="D155" s="118"/>
      <c r="E155" s="118"/>
      <c r="F155" s="116"/>
    </row>
    <row r="156" spans="2:6" x14ac:dyDescent="0.4">
      <c r="B156" s="36" t="s">
        <v>220</v>
      </c>
      <c r="C156" s="115" t="s">
        <v>775</v>
      </c>
      <c r="D156" s="118"/>
      <c r="E156" s="118"/>
      <c r="F156" s="116"/>
    </row>
    <row r="157" spans="2:6" x14ac:dyDescent="0.4">
      <c r="B157" s="23" t="s">
        <v>38</v>
      </c>
      <c r="C157" s="115" t="s">
        <v>772</v>
      </c>
      <c r="D157" s="118"/>
      <c r="E157" s="118"/>
      <c r="F157" s="116"/>
    </row>
    <row r="158" spans="2:6" x14ac:dyDescent="0.4">
      <c r="B158" s="36" t="s">
        <v>221</v>
      </c>
      <c r="C158" s="115" t="s">
        <v>771</v>
      </c>
      <c r="D158" s="118"/>
      <c r="E158" s="118"/>
      <c r="F158" s="116"/>
    </row>
    <row r="159" spans="2:6" x14ac:dyDescent="0.4">
      <c r="B159" s="36" t="s">
        <v>223</v>
      </c>
      <c r="C159" s="115" t="s">
        <v>233</v>
      </c>
      <c r="D159" s="118"/>
      <c r="E159" s="118"/>
      <c r="F159" s="116"/>
    </row>
    <row r="160" spans="2:6" x14ac:dyDescent="0.4">
      <c r="B160" s="24" t="s">
        <v>7</v>
      </c>
      <c r="C160" s="113" t="s">
        <v>6</v>
      </c>
      <c r="D160" s="111"/>
      <c r="E160" s="111"/>
      <c r="F160" s="114"/>
    </row>
    <row r="161" spans="2:6" x14ac:dyDescent="0.4">
      <c r="B161" s="11" t="s">
        <v>1</v>
      </c>
      <c r="C161" s="12" t="s">
        <v>2</v>
      </c>
      <c r="D161" s="12" t="s">
        <v>3</v>
      </c>
      <c r="E161" s="12" t="s">
        <v>4</v>
      </c>
      <c r="F161" s="13" t="s">
        <v>5</v>
      </c>
    </row>
    <row r="162" spans="2:6" x14ac:dyDescent="0.4">
      <c r="B162" s="15" t="s">
        <v>72</v>
      </c>
      <c r="C162" s="16" t="s">
        <v>42</v>
      </c>
      <c r="D162" s="16"/>
      <c r="E162" s="19" t="s">
        <v>78</v>
      </c>
      <c r="F162" s="17" t="s">
        <v>0</v>
      </c>
    </row>
    <row r="163" spans="2:6" x14ac:dyDescent="0.4">
      <c r="B163" s="18" t="s">
        <v>73</v>
      </c>
      <c r="C163" s="19" t="s">
        <v>30</v>
      </c>
      <c r="D163" s="19"/>
      <c r="E163" s="19" t="s">
        <v>44</v>
      </c>
      <c r="F163" s="17"/>
    </row>
    <row r="164" spans="2:6" x14ac:dyDescent="0.4">
      <c r="B164" s="18" t="s">
        <v>74</v>
      </c>
      <c r="C164" s="19" t="s">
        <v>30</v>
      </c>
      <c r="D164" s="19"/>
      <c r="E164" s="19" t="s">
        <v>46</v>
      </c>
      <c r="F164" s="17"/>
    </row>
    <row r="165" spans="2:6" x14ac:dyDescent="0.4">
      <c r="B165" s="18" t="s">
        <v>75</v>
      </c>
      <c r="C165" s="19" t="s">
        <v>28</v>
      </c>
      <c r="D165" s="19">
        <v>254</v>
      </c>
      <c r="E165" s="19" t="s">
        <v>79</v>
      </c>
      <c r="F165" s="17"/>
    </row>
    <row r="166" spans="2:6" x14ac:dyDescent="0.4">
      <c r="B166" s="18" t="s">
        <v>76</v>
      </c>
      <c r="C166" s="19" t="s">
        <v>42</v>
      </c>
      <c r="D166" s="19"/>
      <c r="E166" s="19"/>
      <c r="F166" s="17"/>
    </row>
    <row r="167" spans="2:6" x14ac:dyDescent="0.4">
      <c r="B167" s="18" t="s">
        <v>77</v>
      </c>
      <c r="C167" s="19" t="s">
        <v>28</v>
      </c>
      <c r="D167" s="19">
        <v>254</v>
      </c>
      <c r="E167" s="19" t="s">
        <v>80</v>
      </c>
      <c r="F167" s="17"/>
    </row>
    <row r="168" spans="2:6" ht="85.75" x14ac:dyDescent="0.4">
      <c r="B168" s="18" t="s">
        <v>53</v>
      </c>
      <c r="C168" s="19" t="s">
        <v>31</v>
      </c>
      <c r="D168" s="19"/>
      <c r="E168" s="19" t="s">
        <v>724</v>
      </c>
      <c r="F168" s="17"/>
    </row>
    <row r="169" spans="2:6" ht="51.45" x14ac:dyDescent="0.4">
      <c r="B169" s="18" t="s">
        <v>710</v>
      </c>
      <c r="C169" s="19" t="s">
        <v>31</v>
      </c>
      <c r="D169" s="19"/>
      <c r="E169" s="19" t="s">
        <v>711</v>
      </c>
      <c r="F169" s="40"/>
    </row>
    <row r="170" spans="2:6" x14ac:dyDescent="0.4">
      <c r="B170" s="20"/>
      <c r="C170" s="21"/>
      <c r="D170" s="21"/>
      <c r="E170" s="21"/>
      <c r="F170" s="22"/>
    </row>
    <row r="171" spans="2:6" x14ac:dyDescent="0.4">
      <c r="B171" s="123" t="s">
        <v>875</v>
      </c>
      <c r="C171" s="124"/>
      <c r="D171" s="124"/>
      <c r="E171" s="125" t="s">
        <v>892</v>
      </c>
      <c r="F171" s="126"/>
    </row>
    <row r="172" spans="2:6" ht="36" customHeight="1" x14ac:dyDescent="0.4">
      <c r="B172" s="117" t="s">
        <v>883</v>
      </c>
      <c r="C172" s="118"/>
      <c r="D172" s="119"/>
      <c r="E172" s="115" t="s">
        <v>887</v>
      </c>
      <c r="F172" s="116"/>
    </row>
    <row r="173" spans="2:6" x14ac:dyDescent="0.4">
      <c r="B173" s="110"/>
      <c r="C173" s="111"/>
      <c r="D173" s="112"/>
      <c r="E173" s="113"/>
      <c r="F173" s="114"/>
    </row>
    <row r="175" spans="2:6" x14ac:dyDescent="0.4">
      <c r="B175" s="47" t="s">
        <v>4</v>
      </c>
      <c r="C175" s="120" t="s">
        <v>714</v>
      </c>
      <c r="D175" s="121"/>
      <c r="E175" s="121"/>
      <c r="F175" s="122"/>
    </row>
    <row r="176" spans="2:6" ht="128.25" customHeight="1" x14ac:dyDescent="0.4">
      <c r="B176" s="48" t="s">
        <v>222</v>
      </c>
      <c r="C176" s="115" t="s">
        <v>386</v>
      </c>
      <c r="D176" s="118"/>
      <c r="E176" s="118"/>
      <c r="F176" s="116"/>
    </row>
    <row r="177" spans="2:6" x14ac:dyDescent="0.4">
      <c r="B177" s="48" t="s">
        <v>218</v>
      </c>
      <c r="C177" s="115" t="s">
        <v>716</v>
      </c>
      <c r="D177" s="118"/>
      <c r="E177" s="118"/>
      <c r="F177" s="116"/>
    </row>
    <row r="178" spans="2:6" x14ac:dyDescent="0.4">
      <c r="B178" s="23" t="s">
        <v>219</v>
      </c>
      <c r="C178" s="115" t="s">
        <v>715</v>
      </c>
      <c r="D178" s="118"/>
      <c r="E178" s="118"/>
      <c r="F178" s="116"/>
    </row>
    <row r="179" spans="2:6" x14ac:dyDescent="0.4">
      <c r="B179" s="36" t="s">
        <v>138</v>
      </c>
      <c r="C179" s="115" t="s">
        <v>777</v>
      </c>
      <c r="D179" s="118"/>
      <c r="E179" s="118"/>
      <c r="F179" s="116"/>
    </row>
    <row r="180" spans="2:6" ht="16.5" customHeight="1" x14ac:dyDescent="0.4">
      <c r="B180" s="36" t="s">
        <v>220</v>
      </c>
      <c r="C180" s="115" t="s">
        <v>775</v>
      </c>
      <c r="D180" s="118"/>
      <c r="E180" s="118"/>
      <c r="F180" s="116"/>
    </row>
    <row r="181" spans="2:6" ht="16.5" customHeight="1" x14ac:dyDescent="0.4">
      <c r="B181" s="23" t="s">
        <v>38</v>
      </c>
      <c r="C181" s="115" t="s">
        <v>773</v>
      </c>
      <c r="D181" s="118"/>
      <c r="E181" s="118"/>
      <c r="F181" s="116"/>
    </row>
    <row r="182" spans="2:6" ht="16.5" customHeight="1" x14ac:dyDescent="0.4">
      <c r="B182" s="36" t="s">
        <v>221</v>
      </c>
      <c r="C182" s="115" t="s">
        <v>771</v>
      </c>
      <c r="D182" s="118"/>
      <c r="E182" s="118"/>
      <c r="F182" s="116"/>
    </row>
    <row r="183" spans="2:6" x14ac:dyDescent="0.4">
      <c r="B183" s="36" t="s">
        <v>223</v>
      </c>
      <c r="C183" s="115" t="s">
        <v>233</v>
      </c>
      <c r="D183" s="118"/>
      <c r="E183" s="118"/>
      <c r="F183" s="116"/>
    </row>
    <row r="184" spans="2:6" x14ac:dyDescent="0.4">
      <c r="B184" s="24" t="s">
        <v>7</v>
      </c>
      <c r="C184" s="113" t="s">
        <v>6</v>
      </c>
      <c r="D184" s="111"/>
      <c r="E184" s="111"/>
      <c r="F184" s="114"/>
    </row>
    <row r="185" spans="2:6" x14ac:dyDescent="0.4">
      <c r="B185" s="11" t="s">
        <v>1</v>
      </c>
      <c r="C185" s="12" t="s">
        <v>2</v>
      </c>
      <c r="D185" s="12" t="s">
        <v>3</v>
      </c>
      <c r="E185" s="12" t="s">
        <v>4</v>
      </c>
      <c r="F185" s="13" t="s">
        <v>5</v>
      </c>
    </row>
    <row r="186" spans="2:6" x14ac:dyDescent="0.4">
      <c r="B186" s="15" t="s">
        <v>72</v>
      </c>
      <c r="C186" s="16" t="s">
        <v>42</v>
      </c>
      <c r="D186" s="16"/>
      <c r="E186" s="19" t="s">
        <v>78</v>
      </c>
      <c r="F186" s="17" t="s">
        <v>0</v>
      </c>
    </row>
    <row r="187" spans="2:6" x14ac:dyDescent="0.4">
      <c r="B187" s="18" t="s">
        <v>73</v>
      </c>
      <c r="C187" s="19" t="s">
        <v>30</v>
      </c>
      <c r="D187" s="19"/>
      <c r="E187" s="19" t="s">
        <v>44</v>
      </c>
      <c r="F187" s="17"/>
    </row>
    <row r="188" spans="2:6" x14ac:dyDescent="0.4">
      <c r="B188" s="18" t="s">
        <v>74</v>
      </c>
      <c r="C188" s="19" t="s">
        <v>30</v>
      </c>
      <c r="D188" s="19"/>
      <c r="E188" s="19" t="s">
        <v>46</v>
      </c>
      <c r="F188" s="17"/>
    </row>
    <row r="189" spans="2:6" x14ac:dyDescent="0.4">
      <c r="B189" s="18" t="s">
        <v>717</v>
      </c>
      <c r="C189" s="19" t="s">
        <v>28</v>
      </c>
      <c r="D189" s="19">
        <v>254</v>
      </c>
      <c r="E189" s="19" t="s">
        <v>718</v>
      </c>
      <c r="F189" s="17"/>
    </row>
    <row r="190" spans="2:6" x14ac:dyDescent="0.4">
      <c r="B190" s="18" t="s">
        <v>75</v>
      </c>
      <c r="C190" s="19" t="s">
        <v>28</v>
      </c>
      <c r="D190" s="19">
        <v>254</v>
      </c>
      <c r="E190" s="19" t="s">
        <v>79</v>
      </c>
      <c r="F190" s="17"/>
    </row>
    <row r="191" spans="2:6" x14ac:dyDescent="0.4">
      <c r="B191" s="18" t="s">
        <v>77</v>
      </c>
      <c r="C191" s="19" t="s">
        <v>28</v>
      </c>
      <c r="D191" s="19">
        <v>254</v>
      </c>
      <c r="E191" s="19" t="s">
        <v>80</v>
      </c>
      <c r="F191" s="17"/>
    </row>
    <row r="192" spans="2:6" x14ac:dyDescent="0.4">
      <c r="B192" s="18" t="s">
        <v>719</v>
      </c>
      <c r="C192" s="19" t="s">
        <v>30</v>
      </c>
      <c r="D192" s="19"/>
      <c r="E192" s="19" t="s">
        <v>774</v>
      </c>
      <c r="F192" s="17"/>
    </row>
    <row r="193" spans="2:6" x14ac:dyDescent="0.4">
      <c r="B193" s="18" t="s">
        <v>720</v>
      </c>
      <c r="C193" s="19" t="s">
        <v>42</v>
      </c>
      <c r="D193" s="19"/>
      <c r="E193" s="19" t="s">
        <v>722</v>
      </c>
      <c r="F193" s="17"/>
    </row>
    <row r="194" spans="2:6" x14ac:dyDescent="0.4">
      <c r="B194" s="18" t="s">
        <v>721</v>
      </c>
      <c r="C194" s="19" t="s">
        <v>42</v>
      </c>
      <c r="D194" s="19"/>
      <c r="E194" s="19" t="s">
        <v>723</v>
      </c>
      <c r="F194" s="17"/>
    </row>
    <row r="195" spans="2:6" ht="68.599999999999994" x14ac:dyDescent="0.4">
      <c r="B195" s="18" t="s">
        <v>53</v>
      </c>
      <c r="C195" s="19" t="s">
        <v>31</v>
      </c>
      <c r="D195" s="19"/>
      <c r="E195" s="19" t="s">
        <v>725</v>
      </c>
      <c r="F195" s="17"/>
    </row>
    <row r="196" spans="2:6" ht="51.45" x14ac:dyDescent="0.4">
      <c r="B196" s="18" t="s">
        <v>710</v>
      </c>
      <c r="C196" s="19" t="s">
        <v>31</v>
      </c>
      <c r="D196" s="19"/>
      <c r="E196" s="19" t="s">
        <v>711</v>
      </c>
      <c r="F196" s="40"/>
    </row>
    <row r="197" spans="2:6" x14ac:dyDescent="0.4">
      <c r="B197" s="20"/>
      <c r="C197" s="21"/>
      <c r="D197" s="21"/>
      <c r="E197" s="21"/>
      <c r="F197" s="22"/>
    </row>
    <row r="198" spans="2:6" x14ac:dyDescent="0.4">
      <c r="B198" s="123" t="s">
        <v>875</v>
      </c>
      <c r="C198" s="124"/>
      <c r="D198" s="124"/>
      <c r="E198" s="125" t="s">
        <v>892</v>
      </c>
      <c r="F198" s="126"/>
    </row>
    <row r="199" spans="2:6" ht="36" customHeight="1" x14ac:dyDescent="0.4">
      <c r="B199" s="117" t="s">
        <v>888</v>
      </c>
      <c r="C199" s="118"/>
      <c r="D199" s="119"/>
      <c r="E199" s="115" t="s">
        <v>887</v>
      </c>
      <c r="F199" s="116"/>
    </row>
    <row r="200" spans="2:6" x14ac:dyDescent="0.4">
      <c r="B200" s="117" t="s">
        <v>889</v>
      </c>
      <c r="C200" s="118"/>
      <c r="D200" s="119"/>
      <c r="E200" s="115" t="s">
        <v>891</v>
      </c>
      <c r="F200" s="116"/>
    </row>
    <row r="201" spans="2:6" x14ac:dyDescent="0.4">
      <c r="B201" s="117" t="s">
        <v>890</v>
      </c>
      <c r="C201" s="118"/>
      <c r="D201" s="119"/>
      <c r="E201" s="115" t="s">
        <v>887</v>
      </c>
      <c r="F201" s="116"/>
    </row>
    <row r="202" spans="2:6" x14ac:dyDescent="0.4">
      <c r="B202" s="110"/>
      <c r="C202" s="111"/>
      <c r="D202" s="112"/>
      <c r="E202" s="113"/>
      <c r="F202" s="114"/>
    </row>
    <row r="204" spans="2:6" x14ac:dyDescent="0.4">
      <c r="B204" s="47" t="s">
        <v>4</v>
      </c>
      <c r="C204" s="120" t="s">
        <v>416</v>
      </c>
      <c r="D204" s="121"/>
      <c r="E204" s="121"/>
      <c r="F204" s="122"/>
    </row>
    <row r="205" spans="2:6" ht="210" customHeight="1" x14ac:dyDescent="0.4">
      <c r="B205" s="48" t="s">
        <v>222</v>
      </c>
      <c r="C205" s="115" t="s">
        <v>388</v>
      </c>
      <c r="D205" s="118"/>
      <c r="E205" s="118"/>
      <c r="F205" s="116"/>
    </row>
    <row r="206" spans="2:6" x14ac:dyDescent="0.4">
      <c r="B206" s="48" t="s">
        <v>218</v>
      </c>
      <c r="C206" s="115" t="s">
        <v>235</v>
      </c>
      <c r="D206" s="118"/>
      <c r="E206" s="118"/>
      <c r="F206" s="116"/>
    </row>
    <row r="207" spans="2:6" x14ac:dyDescent="0.4">
      <c r="B207" s="23" t="s">
        <v>219</v>
      </c>
      <c r="C207" s="115" t="s">
        <v>398</v>
      </c>
      <c r="D207" s="118"/>
      <c r="E207" s="118"/>
      <c r="F207" s="116"/>
    </row>
    <row r="208" spans="2:6" x14ac:dyDescent="0.4">
      <c r="B208" s="36" t="s">
        <v>138</v>
      </c>
      <c r="C208" s="115" t="s">
        <v>399</v>
      </c>
      <c r="D208" s="118"/>
      <c r="E208" s="118"/>
      <c r="F208" s="116"/>
    </row>
    <row r="209" spans="2:6" x14ac:dyDescent="0.4">
      <c r="B209" s="36" t="s">
        <v>220</v>
      </c>
      <c r="C209" s="115" t="s">
        <v>244</v>
      </c>
      <c r="D209" s="118"/>
      <c r="E209" s="118"/>
      <c r="F209" s="116"/>
    </row>
    <row r="210" spans="2:6" x14ac:dyDescent="0.4">
      <c r="B210" s="23" t="s">
        <v>38</v>
      </c>
      <c r="C210" s="115" t="s">
        <v>40</v>
      </c>
      <c r="D210" s="118"/>
      <c r="E210" s="118"/>
      <c r="F210" s="116"/>
    </row>
    <row r="211" spans="2:6" x14ac:dyDescent="0.4">
      <c r="B211" s="36" t="s">
        <v>221</v>
      </c>
      <c r="C211" s="115" t="s">
        <v>246</v>
      </c>
      <c r="D211" s="118"/>
      <c r="E211" s="118"/>
      <c r="F211" s="116"/>
    </row>
    <row r="212" spans="2:6" x14ac:dyDescent="0.4">
      <c r="B212" s="36" t="s">
        <v>223</v>
      </c>
      <c r="C212" s="115" t="s">
        <v>245</v>
      </c>
      <c r="D212" s="118"/>
      <c r="E212" s="118"/>
      <c r="F212" s="116"/>
    </row>
    <row r="213" spans="2:6" x14ac:dyDescent="0.4">
      <c r="B213" s="24" t="s">
        <v>7</v>
      </c>
      <c r="C213" s="113" t="s">
        <v>89</v>
      </c>
      <c r="D213" s="111"/>
      <c r="E213" s="111"/>
      <c r="F213" s="114"/>
    </row>
    <row r="214" spans="2:6" x14ac:dyDescent="0.4">
      <c r="B214" s="11" t="s">
        <v>1</v>
      </c>
      <c r="C214" s="12" t="s">
        <v>2</v>
      </c>
      <c r="D214" s="12" t="s">
        <v>3</v>
      </c>
      <c r="E214" s="12" t="s">
        <v>4</v>
      </c>
      <c r="F214" s="13" t="s">
        <v>5</v>
      </c>
    </row>
    <row r="215" spans="2:6" ht="85.75" x14ac:dyDescent="0.4">
      <c r="B215" s="15" t="s">
        <v>123</v>
      </c>
      <c r="C215" s="16" t="s">
        <v>42</v>
      </c>
      <c r="D215" s="16"/>
      <c r="E215" s="19" t="s">
        <v>140</v>
      </c>
      <c r="F215" s="17" t="s">
        <v>0</v>
      </c>
    </row>
    <row r="216" spans="2:6" ht="102.9" x14ac:dyDescent="0.4">
      <c r="B216" s="18" t="s">
        <v>59</v>
      </c>
      <c r="C216" s="19" t="s">
        <v>42</v>
      </c>
      <c r="D216" s="19"/>
      <c r="E216" s="19" t="s">
        <v>139</v>
      </c>
      <c r="F216" s="17"/>
    </row>
    <row r="217" spans="2:6" ht="205.75" x14ac:dyDescent="0.4">
      <c r="B217" s="18" t="s">
        <v>124</v>
      </c>
      <c r="C217" s="19" t="s">
        <v>42</v>
      </c>
      <c r="D217" s="19"/>
      <c r="E217" s="19" t="s">
        <v>141</v>
      </c>
      <c r="F217" s="17"/>
    </row>
    <row r="218" spans="2:6" x14ac:dyDescent="0.4">
      <c r="B218" s="18" t="s">
        <v>125</v>
      </c>
      <c r="C218" s="19" t="s">
        <v>126</v>
      </c>
      <c r="D218" s="19"/>
      <c r="E218" s="19" t="s">
        <v>142</v>
      </c>
      <c r="F218" s="17"/>
    </row>
    <row r="219" spans="2:6" ht="68.599999999999994" x14ac:dyDescent="0.4">
      <c r="B219" s="18" t="s">
        <v>127</v>
      </c>
      <c r="C219" s="19" t="s">
        <v>126</v>
      </c>
      <c r="D219" s="19"/>
      <c r="E219" s="19" t="s">
        <v>143</v>
      </c>
      <c r="F219" s="17"/>
    </row>
    <row r="220" spans="2:6" ht="68.599999999999994" x14ac:dyDescent="0.4">
      <c r="B220" s="18" t="s">
        <v>128</v>
      </c>
      <c r="C220" s="19" t="s">
        <v>126</v>
      </c>
      <c r="D220" s="19"/>
      <c r="E220" s="19" t="s">
        <v>144</v>
      </c>
      <c r="F220" s="17"/>
    </row>
    <row r="221" spans="2:6" ht="68.599999999999994" x14ac:dyDescent="0.4">
      <c r="B221" s="18" t="s">
        <v>129</v>
      </c>
      <c r="C221" s="19" t="s">
        <v>126</v>
      </c>
      <c r="D221" s="19"/>
      <c r="E221" s="19" t="s">
        <v>145</v>
      </c>
      <c r="F221" s="17"/>
    </row>
    <row r="222" spans="2:6" ht="85.75" x14ac:dyDescent="0.4">
      <c r="B222" s="18" t="s">
        <v>130</v>
      </c>
      <c r="C222" s="19" t="s">
        <v>30</v>
      </c>
      <c r="D222" s="19"/>
      <c r="E222" s="19" t="s">
        <v>146</v>
      </c>
      <c r="F222" s="17"/>
    </row>
    <row r="223" spans="2:6" ht="51.45" x14ac:dyDescent="0.4">
      <c r="B223" s="18" t="s">
        <v>131</v>
      </c>
      <c r="C223" s="19" t="s">
        <v>31</v>
      </c>
      <c r="D223" s="19"/>
      <c r="E223" s="19" t="s">
        <v>147</v>
      </c>
      <c r="F223" s="17"/>
    </row>
    <row r="224" spans="2:6" ht="51.45" x14ac:dyDescent="0.4">
      <c r="B224" s="18" t="s">
        <v>132</v>
      </c>
      <c r="C224" s="19" t="s">
        <v>30</v>
      </c>
      <c r="D224" s="19"/>
      <c r="E224" s="19" t="s">
        <v>148</v>
      </c>
      <c r="F224" s="17"/>
    </row>
    <row r="225" spans="2:6" ht="68.599999999999994" x14ac:dyDescent="0.4">
      <c r="B225" s="18" t="s">
        <v>133</v>
      </c>
      <c r="C225" s="19" t="s">
        <v>31</v>
      </c>
      <c r="D225" s="19"/>
      <c r="E225" s="19" t="s">
        <v>149</v>
      </c>
      <c r="F225" s="17"/>
    </row>
    <row r="226" spans="2:6" ht="102.9" x14ac:dyDescent="0.4">
      <c r="B226" s="18" t="s">
        <v>134</v>
      </c>
      <c r="C226" s="19" t="s">
        <v>31</v>
      </c>
      <c r="D226" s="19"/>
      <c r="E226" s="19" t="s">
        <v>150</v>
      </c>
      <c r="F226" s="17"/>
    </row>
    <row r="227" spans="2:6" ht="154.30000000000001" x14ac:dyDescent="0.4">
      <c r="B227" s="18" t="s">
        <v>135</v>
      </c>
      <c r="C227" s="19" t="s">
        <v>31</v>
      </c>
      <c r="D227" s="19"/>
      <c r="E227" s="19" t="s">
        <v>151</v>
      </c>
      <c r="F227" s="17"/>
    </row>
    <row r="228" spans="2:6" ht="51.45" x14ac:dyDescent="0.4">
      <c r="B228" s="18" t="s">
        <v>136</v>
      </c>
      <c r="C228" s="19" t="s">
        <v>30</v>
      </c>
      <c r="D228" s="19"/>
      <c r="E228" s="19" t="s">
        <v>152</v>
      </c>
      <c r="F228" s="17"/>
    </row>
    <row r="229" spans="2:6" ht="34.299999999999997" x14ac:dyDescent="0.4">
      <c r="B229" s="18" t="s">
        <v>41</v>
      </c>
      <c r="C229" s="19" t="s">
        <v>28</v>
      </c>
      <c r="D229" s="19">
        <v>10</v>
      </c>
      <c r="E229" s="19" t="s">
        <v>137</v>
      </c>
      <c r="F229" s="17"/>
    </row>
    <row r="230" spans="2:6" ht="34.299999999999997" x14ac:dyDescent="0.4">
      <c r="B230" s="18" t="s">
        <v>53</v>
      </c>
      <c r="C230" s="19" t="s">
        <v>31</v>
      </c>
      <c r="D230" s="19"/>
      <c r="E230" s="19" t="s">
        <v>234</v>
      </c>
      <c r="F230" s="17"/>
    </row>
    <row r="231" spans="2:6" x14ac:dyDescent="0.4">
      <c r="B231" s="20"/>
      <c r="C231" s="21"/>
      <c r="D231" s="21"/>
      <c r="E231" s="21"/>
      <c r="F231" s="22"/>
    </row>
    <row r="232" spans="2:6" x14ac:dyDescent="0.4">
      <c r="B232" s="123" t="s">
        <v>875</v>
      </c>
      <c r="C232" s="124"/>
      <c r="D232" s="124"/>
      <c r="E232" s="125" t="s">
        <v>892</v>
      </c>
      <c r="F232" s="126"/>
    </row>
    <row r="233" spans="2:6" ht="36" customHeight="1" x14ac:dyDescent="0.4">
      <c r="B233" s="117" t="s">
        <v>893</v>
      </c>
      <c r="C233" s="118"/>
      <c r="D233" s="119"/>
      <c r="E233" s="115" t="s">
        <v>905</v>
      </c>
      <c r="F233" s="116"/>
    </row>
    <row r="234" spans="2:6" x14ac:dyDescent="0.4">
      <c r="B234" s="117" t="s">
        <v>894</v>
      </c>
      <c r="C234" s="118"/>
      <c r="D234" s="119"/>
      <c r="E234" s="115" t="s">
        <v>891</v>
      </c>
      <c r="F234" s="116"/>
    </row>
    <row r="235" spans="2:6" x14ac:dyDescent="0.4">
      <c r="B235" s="110"/>
      <c r="C235" s="111"/>
      <c r="D235" s="112"/>
      <c r="E235" s="113"/>
      <c r="F235" s="114"/>
    </row>
    <row r="237" spans="2:6" x14ac:dyDescent="0.4">
      <c r="B237" s="47" t="s">
        <v>4</v>
      </c>
      <c r="C237" s="120" t="s">
        <v>1386</v>
      </c>
      <c r="D237" s="121"/>
      <c r="E237" s="121"/>
      <c r="F237" s="122"/>
    </row>
    <row r="238" spans="2:6" ht="78.75" customHeight="1" x14ac:dyDescent="0.4">
      <c r="B238" s="48" t="s">
        <v>222</v>
      </c>
      <c r="C238" s="115" t="s">
        <v>229</v>
      </c>
      <c r="D238" s="118"/>
      <c r="E238" s="118"/>
      <c r="F238" s="116"/>
    </row>
    <row r="239" spans="2:6" x14ac:dyDescent="0.4">
      <c r="B239" s="48" t="s">
        <v>218</v>
      </c>
      <c r="C239" s="115" t="s">
        <v>1283</v>
      </c>
      <c r="D239" s="118"/>
      <c r="E239" s="118"/>
      <c r="F239" s="116"/>
    </row>
    <row r="240" spans="2:6" x14ac:dyDescent="0.4">
      <c r="B240" s="23" t="s">
        <v>219</v>
      </c>
      <c r="C240" s="115" t="s">
        <v>153</v>
      </c>
      <c r="D240" s="118"/>
      <c r="E240" s="118"/>
      <c r="F240" s="116"/>
    </row>
    <row r="241" spans="2:6" x14ac:dyDescent="0.4">
      <c r="B241" s="36" t="s">
        <v>138</v>
      </c>
      <c r="C241" s="115" t="s">
        <v>400</v>
      </c>
      <c r="D241" s="118"/>
      <c r="E241" s="118"/>
      <c r="F241" s="116"/>
    </row>
    <row r="242" spans="2:6" x14ac:dyDescent="0.4">
      <c r="B242" s="36" t="s">
        <v>220</v>
      </c>
      <c r="C242" s="115" t="s">
        <v>247</v>
      </c>
      <c r="D242" s="118"/>
      <c r="E242" s="118"/>
      <c r="F242" s="116"/>
    </row>
    <row r="243" spans="2:6" x14ac:dyDescent="0.4">
      <c r="B243" s="23" t="s">
        <v>38</v>
      </c>
      <c r="C243" s="115" t="s">
        <v>208</v>
      </c>
      <c r="D243" s="118"/>
      <c r="E243" s="118"/>
      <c r="F243" s="116"/>
    </row>
    <row r="244" spans="2:6" x14ac:dyDescent="0.4">
      <c r="B244" s="36" t="s">
        <v>221</v>
      </c>
      <c r="C244" s="115" t="s">
        <v>248</v>
      </c>
      <c r="D244" s="118"/>
      <c r="E244" s="118"/>
      <c r="F244" s="116"/>
    </row>
    <row r="245" spans="2:6" x14ac:dyDescent="0.4">
      <c r="B245" s="36" t="s">
        <v>223</v>
      </c>
      <c r="C245" s="115" t="s">
        <v>208</v>
      </c>
      <c r="D245" s="118"/>
      <c r="E245" s="118"/>
      <c r="F245" s="116"/>
    </row>
    <row r="246" spans="2:6" x14ac:dyDescent="0.4">
      <c r="B246" s="24" t="s">
        <v>7</v>
      </c>
      <c r="C246" s="113" t="s">
        <v>32</v>
      </c>
      <c r="D246" s="111"/>
      <c r="E246" s="111"/>
      <c r="F246" s="114"/>
    </row>
    <row r="247" spans="2:6" x14ac:dyDescent="0.4">
      <c r="B247" s="11" t="s">
        <v>1</v>
      </c>
      <c r="C247" s="12" t="s">
        <v>2</v>
      </c>
      <c r="D247" s="12" t="s">
        <v>3</v>
      </c>
      <c r="E247" s="12" t="s">
        <v>4</v>
      </c>
      <c r="F247" s="13" t="s">
        <v>5</v>
      </c>
    </row>
    <row r="248" spans="2:6" x14ac:dyDescent="0.4">
      <c r="B248" s="15" t="s">
        <v>154</v>
      </c>
      <c r="C248" s="16" t="s">
        <v>31</v>
      </c>
      <c r="D248" s="16"/>
      <c r="E248" s="19" t="s">
        <v>162</v>
      </c>
      <c r="F248" s="17" t="s">
        <v>0</v>
      </c>
    </row>
    <row r="249" spans="2:6" x14ac:dyDescent="0.4">
      <c r="B249" s="18" t="s">
        <v>155</v>
      </c>
      <c r="C249" s="19" t="s">
        <v>28</v>
      </c>
      <c r="D249" s="19">
        <v>25</v>
      </c>
      <c r="E249" s="19" t="s">
        <v>166</v>
      </c>
      <c r="F249" s="17"/>
    </row>
    <row r="250" spans="2:6" x14ac:dyDescent="0.4">
      <c r="B250" s="18" t="s">
        <v>156</v>
      </c>
      <c r="C250" s="16" t="s">
        <v>31</v>
      </c>
      <c r="D250" s="19"/>
      <c r="E250" s="19" t="s">
        <v>163</v>
      </c>
      <c r="F250" s="17"/>
    </row>
    <row r="251" spans="2:6" x14ac:dyDescent="0.4">
      <c r="B251" s="18" t="s">
        <v>157</v>
      </c>
      <c r="C251" s="19" t="s">
        <v>28</v>
      </c>
      <c r="D251" s="19">
        <v>25</v>
      </c>
      <c r="E251" s="19" t="s">
        <v>167</v>
      </c>
      <c r="F251" s="17"/>
    </row>
    <row r="252" spans="2:6" x14ac:dyDescent="0.4">
      <c r="B252" s="18" t="s">
        <v>158</v>
      </c>
      <c r="C252" s="16" t="s">
        <v>31</v>
      </c>
      <c r="D252" s="19"/>
      <c r="E252" s="19" t="s">
        <v>164</v>
      </c>
      <c r="F252" s="17"/>
    </row>
    <row r="253" spans="2:6" x14ac:dyDescent="0.4">
      <c r="B253" s="18" t="s">
        <v>159</v>
      </c>
      <c r="C253" s="19" t="s">
        <v>28</v>
      </c>
      <c r="D253" s="19">
        <v>25</v>
      </c>
      <c r="E253" s="19" t="s">
        <v>168</v>
      </c>
      <c r="F253" s="17"/>
    </row>
    <row r="254" spans="2:6" x14ac:dyDescent="0.4">
      <c r="B254" s="18" t="s">
        <v>160</v>
      </c>
      <c r="C254" s="16" t="s">
        <v>31</v>
      </c>
      <c r="D254" s="19"/>
      <c r="E254" s="19" t="s">
        <v>165</v>
      </c>
      <c r="F254" s="17"/>
    </row>
    <row r="255" spans="2:6" x14ac:dyDescent="0.4">
      <c r="B255" s="18" t="s">
        <v>161</v>
      </c>
      <c r="C255" s="19" t="s">
        <v>28</v>
      </c>
      <c r="D255" s="19">
        <v>25</v>
      </c>
      <c r="E255" s="19" t="s">
        <v>169</v>
      </c>
      <c r="F255" s="17"/>
    </row>
    <row r="256" spans="2:6" ht="51.45" x14ac:dyDescent="0.4">
      <c r="B256" s="18" t="s">
        <v>36</v>
      </c>
      <c r="C256" s="19" t="s">
        <v>30</v>
      </c>
      <c r="D256" s="19"/>
      <c r="E256" s="19" t="s">
        <v>2055</v>
      </c>
      <c r="F256" s="17"/>
    </row>
    <row r="257" spans="2:6" x14ac:dyDescent="0.4">
      <c r="B257" s="20"/>
      <c r="C257" s="21"/>
      <c r="D257" s="21"/>
      <c r="E257" s="21"/>
      <c r="F257" s="22"/>
    </row>
    <row r="258" spans="2:6" x14ac:dyDescent="0.4">
      <c r="B258" s="123" t="s">
        <v>875</v>
      </c>
      <c r="C258" s="124"/>
      <c r="D258" s="124"/>
      <c r="E258" s="125" t="s">
        <v>892</v>
      </c>
      <c r="F258" s="126"/>
    </row>
    <row r="259" spans="2:6" x14ac:dyDescent="0.4">
      <c r="B259" s="117" t="s">
        <v>1357</v>
      </c>
      <c r="C259" s="118"/>
      <c r="D259" s="119"/>
      <c r="E259" s="115" t="s">
        <v>891</v>
      </c>
      <c r="F259" s="116"/>
    </row>
    <row r="260" spans="2:6" x14ac:dyDescent="0.4">
      <c r="B260" s="110"/>
      <c r="C260" s="111"/>
      <c r="D260" s="112"/>
      <c r="E260" s="113"/>
      <c r="F260" s="114"/>
    </row>
    <row r="262" spans="2:6" x14ac:dyDescent="0.4">
      <c r="B262" s="47" t="s">
        <v>4</v>
      </c>
      <c r="C262" s="120" t="s">
        <v>1358</v>
      </c>
      <c r="D262" s="121"/>
      <c r="E262" s="121"/>
      <c r="F262" s="122"/>
    </row>
    <row r="263" spans="2:6" ht="95.25" customHeight="1" x14ac:dyDescent="0.4">
      <c r="B263" s="48" t="s">
        <v>222</v>
      </c>
      <c r="C263" s="115" t="s">
        <v>228</v>
      </c>
      <c r="D263" s="118"/>
      <c r="E263" s="118"/>
      <c r="F263" s="116"/>
    </row>
    <row r="264" spans="2:6" x14ac:dyDescent="0.4">
      <c r="B264" s="48" t="s">
        <v>218</v>
      </c>
      <c r="C264" s="115" t="s">
        <v>1283</v>
      </c>
      <c r="D264" s="118"/>
      <c r="E264" s="118"/>
      <c r="F264" s="116"/>
    </row>
    <row r="265" spans="2:6" x14ac:dyDescent="0.4">
      <c r="B265" s="23" t="s">
        <v>219</v>
      </c>
      <c r="C265" s="115" t="s">
        <v>207</v>
      </c>
      <c r="D265" s="118"/>
      <c r="E265" s="118"/>
      <c r="F265" s="116"/>
    </row>
    <row r="266" spans="2:6" x14ac:dyDescent="0.4">
      <c r="B266" s="36" t="s">
        <v>138</v>
      </c>
      <c r="C266" s="115" t="s">
        <v>401</v>
      </c>
      <c r="D266" s="118"/>
      <c r="E266" s="118"/>
      <c r="F266" s="116"/>
    </row>
    <row r="267" spans="2:6" x14ac:dyDescent="0.4">
      <c r="B267" s="36" t="s">
        <v>220</v>
      </c>
      <c r="C267" s="115" t="s">
        <v>248</v>
      </c>
      <c r="D267" s="118"/>
      <c r="E267" s="118"/>
      <c r="F267" s="116"/>
    </row>
    <row r="268" spans="2:6" x14ac:dyDescent="0.4">
      <c r="B268" s="23" t="s">
        <v>38</v>
      </c>
      <c r="C268" s="115" t="s">
        <v>174</v>
      </c>
      <c r="D268" s="118"/>
      <c r="E268" s="118"/>
      <c r="F268" s="116"/>
    </row>
    <row r="269" spans="2:6" x14ac:dyDescent="0.4">
      <c r="B269" s="36" t="s">
        <v>221</v>
      </c>
      <c r="C269" s="115" t="s">
        <v>243</v>
      </c>
      <c r="D269" s="118"/>
      <c r="E269" s="118"/>
      <c r="F269" s="116"/>
    </row>
    <row r="270" spans="2:6" x14ac:dyDescent="0.4">
      <c r="B270" s="36" t="s">
        <v>223</v>
      </c>
      <c r="C270" s="115" t="s">
        <v>174</v>
      </c>
      <c r="D270" s="118"/>
      <c r="E270" s="118"/>
      <c r="F270" s="116"/>
    </row>
    <row r="271" spans="2:6" x14ac:dyDescent="0.4">
      <c r="B271" s="24" t="s">
        <v>7</v>
      </c>
      <c r="C271" s="113" t="s">
        <v>32</v>
      </c>
      <c r="D271" s="111"/>
      <c r="E271" s="111"/>
      <c r="F271" s="114"/>
    </row>
    <row r="272" spans="2:6" x14ac:dyDescent="0.4">
      <c r="B272" s="11" t="s">
        <v>1</v>
      </c>
      <c r="C272" s="12" t="s">
        <v>2</v>
      </c>
      <c r="D272" s="12" t="s">
        <v>3</v>
      </c>
      <c r="E272" s="12" t="s">
        <v>4</v>
      </c>
      <c r="F272" s="13" t="s">
        <v>5</v>
      </c>
    </row>
    <row r="273" spans="2:6" x14ac:dyDescent="0.4">
      <c r="B273" s="18" t="s">
        <v>160</v>
      </c>
      <c r="C273" s="16" t="s">
        <v>42</v>
      </c>
      <c r="D273" s="19"/>
      <c r="E273" s="19" t="s">
        <v>165</v>
      </c>
      <c r="F273" s="17" t="s">
        <v>0</v>
      </c>
    </row>
    <row r="274" spans="2:6" x14ac:dyDescent="0.4">
      <c r="B274" s="18" t="s">
        <v>161</v>
      </c>
      <c r="C274" s="19" t="s">
        <v>28</v>
      </c>
      <c r="D274" s="19">
        <v>100</v>
      </c>
      <c r="E274" s="19" t="s">
        <v>169</v>
      </c>
      <c r="F274" s="17"/>
    </row>
    <row r="275" spans="2:6" x14ac:dyDescent="0.4">
      <c r="B275" s="18" t="s">
        <v>170</v>
      </c>
      <c r="C275" s="16" t="s">
        <v>42</v>
      </c>
      <c r="D275" s="19"/>
      <c r="E275" s="19" t="s">
        <v>172</v>
      </c>
      <c r="F275" s="17"/>
    </row>
    <row r="276" spans="2:6" x14ac:dyDescent="0.4">
      <c r="B276" s="18" t="s">
        <v>171</v>
      </c>
      <c r="C276" s="19" t="s">
        <v>28</v>
      </c>
      <c r="D276" s="19">
        <v>100</v>
      </c>
      <c r="E276" s="19" t="s">
        <v>173</v>
      </c>
      <c r="F276" s="17"/>
    </row>
    <row r="277" spans="2:6" ht="51.45" x14ac:dyDescent="0.4">
      <c r="B277" s="18" t="s">
        <v>36</v>
      </c>
      <c r="C277" s="19" t="s">
        <v>30</v>
      </c>
      <c r="D277" s="19"/>
      <c r="E277" s="19" t="s">
        <v>2055</v>
      </c>
      <c r="F277" s="17"/>
    </row>
    <row r="278" spans="2:6" x14ac:dyDescent="0.4">
      <c r="B278" s="20"/>
      <c r="C278" s="21"/>
      <c r="D278" s="21"/>
      <c r="E278" s="21"/>
      <c r="F278" s="22"/>
    </row>
    <row r="279" spans="2:6" x14ac:dyDescent="0.4">
      <c r="B279" s="123" t="s">
        <v>875</v>
      </c>
      <c r="C279" s="124"/>
      <c r="D279" s="124"/>
      <c r="E279" s="125" t="s">
        <v>892</v>
      </c>
      <c r="F279" s="126"/>
    </row>
    <row r="280" spans="2:6" x14ac:dyDescent="0.4">
      <c r="B280" s="117" t="s">
        <v>1359</v>
      </c>
      <c r="C280" s="118"/>
      <c r="D280" s="119"/>
      <c r="E280" s="115" t="s">
        <v>905</v>
      </c>
      <c r="F280" s="116"/>
    </row>
    <row r="281" spans="2:6" x14ac:dyDescent="0.4">
      <c r="B281" s="110"/>
      <c r="C281" s="111"/>
      <c r="D281" s="112"/>
      <c r="E281" s="113"/>
      <c r="F281" s="114"/>
    </row>
    <row r="283" spans="2:6" x14ac:dyDescent="0.4">
      <c r="B283" s="47" t="s">
        <v>4</v>
      </c>
      <c r="C283" s="120" t="s">
        <v>1360</v>
      </c>
      <c r="D283" s="121"/>
      <c r="E283" s="121"/>
      <c r="F283" s="122"/>
    </row>
    <row r="284" spans="2:6" ht="77.25" customHeight="1" x14ac:dyDescent="0.4">
      <c r="B284" s="48" t="s">
        <v>222</v>
      </c>
      <c r="C284" s="115" t="s">
        <v>230</v>
      </c>
      <c r="D284" s="118"/>
      <c r="E284" s="118"/>
      <c r="F284" s="116"/>
    </row>
    <row r="285" spans="2:6" x14ac:dyDescent="0.4">
      <c r="B285" s="48" t="s">
        <v>218</v>
      </c>
      <c r="C285" s="115" t="s">
        <v>1283</v>
      </c>
      <c r="D285" s="118"/>
      <c r="E285" s="118"/>
      <c r="F285" s="116"/>
    </row>
    <row r="286" spans="2:6" x14ac:dyDescent="0.4">
      <c r="B286" s="23" t="s">
        <v>219</v>
      </c>
      <c r="C286" s="115" t="s">
        <v>176</v>
      </c>
      <c r="D286" s="118"/>
      <c r="E286" s="118"/>
      <c r="F286" s="116"/>
    </row>
    <row r="287" spans="2:6" x14ac:dyDescent="0.4">
      <c r="B287" s="36" t="s">
        <v>138</v>
      </c>
      <c r="C287" s="115" t="s">
        <v>402</v>
      </c>
      <c r="D287" s="118"/>
      <c r="E287" s="118"/>
      <c r="F287" s="116"/>
    </row>
    <row r="288" spans="2:6" x14ac:dyDescent="0.4">
      <c r="B288" s="36" t="s">
        <v>220</v>
      </c>
      <c r="C288" s="115" t="s">
        <v>248</v>
      </c>
      <c r="D288" s="118"/>
      <c r="E288" s="118"/>
      <c r="F288" s="116"/>
    </row>
    <row r="289" spans="2:6" x14ac:dyDescent="0.4">
      <c r="B289" s="23" t="s">
        <v>38</v>
      </c>
      <c r="C289" s="115" t="s">
        <v>175</v>
      </c>
      <c r="D289" s="118"/>
      <c r="E289" s="118"/>
      <c r="F289" s="116"/>
    </row>
    <row r="290" spans="2:6" x14ac:dyDescent="0.4">
      <c r="B290" s="36" t="s">
        <v>221</v>
      </c>
      <c r="C290" s="115" t="s">
        <v>246</v>
      </c>
      <c r="D290" s="118"/>
      <c r="E290" s="118"/>
      <c r="F290" s="116"/>
    </row>
    <row r="291" spans="2:6" x14ac:dyDescent="0.4">
      <c r="B291" s="36" t="s">
        <v>223</v>
      </c>
      <c r="C291" s="115" t="s">
        <v>175</v>
      </c>
      <c r="D291" s="118"/>
      <c r="E291" s="118"/>
      <c r="F291" s="116"/>
    </row>
    <row r="292" spans="2:6" x14ac:dyDescent="0.4">
      <c r="B292" s="24" t="s">
        <v>7</v>
      </c>
      <c r="C292" s="113" t="s">
        <v>32</v>
      </c>
      <c r="D292" s="111"/>
      <c r="E292" s="111"/>
      <c r="F292" s="114"/>
    </row>
    <row r="293" spans="2:6" x14ac:dyDescent="0.4">
      <c r="B293" s="11" t="s">
        <v>1</v>
      </c>
      <c r="C293" s="12" t="s">
        <v>2</v>
      </c>
      <c r="D293" s="12" t="s">
        <v>3</v>
      </c>
      <c r="E293" s="12" t="s">
        <v>4</v>
      </c>
      <c r="F293" s="13" t="s">
        <v>5</v>
      </c>
    </row>
    <row r="294" spans="2:6" x14ac:dyDescent="0.4">
      <c r="B294" s="15" t="s">
        <v>154</v>
      </c>
      <c r="C294" s="16" t="s">
        <v>31</v>
      </c>
      <c r="D294" s="16"/>
      <c r="E294" s="19" t="s">
        <v>162</v>
      </c>
      <c r="F294" s="17" t="s">
        <v>0</v>
      </c>
    </row>
    <row r="295" spans="2:6" x14ac:dyDescent="0.4">
      <c r="B295" s="18" t="s">
        <v>155</v>
      </c>
      <c r="C295" s="19" t="s">
        <v>28</v>
      </c>
      <c r="D295" s="19">
        <v>25</v>
      </c>
      <c r="E295" s="19" t="s">
        <v>166</v>
      </c>
      <c r="F295" s="17"/>
    </row>
    <row r="296" spans="2:6" x14ac:dyDescent="0.4">
      <c r="B296" s="18" t="s">
        <v>156</v>
      </c>
      <c r="C296" s="16" t="s">
        <v>31</v>
      </c>
      <c r="D296" s="19"/>
      <c r="E296" s="19" t="s">
        <v>163</v>
      </c>
      <c r="F296" s="17"/>
    </row>
    <row r="297" spans="2:6" x14ac:dyDescent="0.4">
      <c r="B297" s="18" t="s">
        <v>157</v>
      </c>
      <c r="C297" s="19" t="s">
        <v>28</v>
      </c>
      <c r="D297" s="19">
        <v>25</v>
      </c>
      <c r="E297" s="19" t="s">
        <v>167</v>
      </c>
      <c r="F297" s="17"/>
    </row>
    <row r="298" spans="2:6" x14ac:dyDescent="0.4">
      <c r="B298" s="18" t="s">
        <v>158</v>
      </c>
      <c r="C298" s="16" t="s">
        <v>31</v>
      </c>
      <c r="D298" s="19"/>
      <c r="E298" s="19" t="s">
        <v>164</v>
      </c>
      <c r="F298" s="17"/>
    </row>
    <row r="299" spans="2:6" x14ac:dyDescent="0.4">
      <c r="B299" s="18" t="s">
        <v>159</v>
      </c>
      <c r="C299" s="19" t="s">
        <v>28</v>
      </c>
      <c r="D299" s="19">
        <v>25</v>
      </c>
      <c r="E299" s="19" t="s">
        <v>168</v>
      </c>
      <c r="F299" s="17"/>
    </row>
    <row r="300" spans="2:6" ht="51.45" x14ac:dyDescent="0.4">
      <c r="B300" s="18" t="s">
        <v>36</v>
      </c>
      <c r="C300" s="19" t="s">
        <v>30</v>
      </c>
      <c r="D300" s="19"/>
      <c r="E300" s="19" t="s">
        <v>2055</v>
      </c>
      <c r="F300" s="17"/>
    </row>
    <row r="301" spans="2:6" x14ac:dyDescent="0.4">
      <c r="B301" s="20"/>
      <c r="C301" s="21"/>
      <c r="D301" s="21"/>
      <c r="E301" s="21"/>
      <c r="F301" s="22"/>
    </row>
    <row r="302" spans="2:6" x14ac:dyDescent="0.4">
      <c r="B302" s="123" t="s">
        <v>875</v>
      </c>
      <c r="C302" s="124"/>
      <c r="D302" s="124"/>
      <c r="E302" s="125" t="s">
        <v>892</v>
      </c>
      <c r="F302" s="126"/>
    </row>
    <row r="303" spans="2:6" x14ac:dyDescent="0.4">
      <c r="B303" s="117" t="s">
        <v>1359</v>
      </c>
      <c r="C303" s="118"/>
      <c r="D303" s="119"/>
      <c r="E303" s="115" t="s">
        <v>905</v>
      </c>
      <c r="F303" s="116"/>
    </row>
    <row r="304" spans="2:6" x14ac:dyDescent="0.4">
      <c r="B304" s="110"/>
      <c r="C304" s="111"/>
      <c r="D304" s="112"/>
      <c r="E304" s="113"/>
      <c r="F304" s="114"/>
    </row>
    <row r="306" spans="2:6" x14ac:dyDescent="0.4">
      <c r="B306" s="47" t="s">
        <v>4</v>
      </c>
      <c r="C306" s="120" t="s">
        <v>1361</v>
      </c>
      <c r="D306" s="121"/>
      <c r="E306" s="121"/>
      <c r="F306" s="122"/>
    </row>
    <row r="307" spans="2:6" ht="328.5" customHeight="1" x14ac:dyDescent="0.4">
      <c r="B307" s="48" t="s">
        <v>222</v>
      </c>
      <c r="C307" s="115" t="s">
        <v>378</v>
      </c>
      <c r="D307" s="118"/>
      <c r="E307" s="118"/>
      <c r="F307" s="116"/>
    </row>
    <row r="308" spans="2:6" x14ac:dyDescent="0.4">
      <c r="B308" s="48" t="s">
        <v>218</v>
      </c>
      <c r="C308" s="115" t="s">
        <v>1283</v>
      </c>
      <c r="D308" s="118"/>
      <c r="E308" s="118"/>
      <c r="F308" s="116"/>
    </row>
    <row r="309" spans="2:6" x14ac:dyDescent="0.4">
      <c r="B309" s="23" t="s">
        <v>219</v>
      </c>
      <c r="C309" s="115" t="s">
        <v>177</v>
      </c>
      <c r="D309" s="118"/>
      <c r="E309" s="118"/>
      <c r="F309" s="116"/>
    </row>
    <row r="310" spans="2:6" x14ac:dyDescent="0.4">
      <c r="B310" s="36" t="s">
        <v>138</v>
      </c>
      <c r="C310" s="115" t="s">
        <v>403</v>
      </c>
      <c r="D310" s="118"/>
      <c r="E310" s="118"/>
      <c r="F310" s="116"/>
    </row>
    <row r="311" spans="2:6" x14ac:dyDescent="0.4">
      <c r="B311" s="36" t="s">
        <v>220</v>
      </c>
      <c r="C311" s="115" t="s">
        <v>248</v>
      </c>
      <c r="D311" s="118"/>
      <c r="E311" s="118"/>
      <c r="F311" s="116"/>
    </row>
    <row r="312" spans="2:6" x14ac:dyDescent="0.4">
      <c r="B312" s="23" t="s">
        <v>38</v>
      </c>
      <c r="C312" s="115" t="s">
        <v>178</v>
      </c>
      <c r="D312" s="118"/>
      <c r="E312" s="118"/>
      <c r="F312" s="116"/>
    </row>
    <row r="313" spans="2:6" x14ac:dyDescent="0.4">
      <c r="B313" s="36" t="s">
        <v>221</v>
      </c>
      <c r="C313" s="115" t="s">
        <v>246</v>
      </c>
      <c r="D313" s="118"/>
      <c r="E313" s="118"/>
      <c r="F313" s="116"/>
    </row>
    <row r="314" spans="2:6" x14ac:dyDescent="0.4">
      <c r="B314" s="36" t="s">
        <v>223</v>
      </c>
      <c r="C314" s="115" t="s">
        <v>178</v>
      </c>
      <c r="D314" s="118"/>
      <c r="E314" s="118"/>
      <c r="F314" s="116"/>
    </row>
    <row r="315" spans="2:6" x14ac:dyDescent="0.4">
      <c r="B315" s="24" t="s">
        <v>7</v>
      </c>
      <c r="C315" s="113" t="s">
        <v>32</v>
      </c>
      <c r="D315" s="111"/>
      <c r="E315" s="111"/>
      <c r="F315" s="114"/>
    </row>
    <row r="316" spans="2:6" x14ac:dyDescent="0.4">
      <c r="B316" s="11" t="s">
        <v>1</v>
      </c>
      <c r="C316" s="12" t="s">
        <v>2</v>
      </c>
      <c r="D316" s="12" t="s">
        <v>3</v>
      </c>
      <c r="E316" s="12" t="s">
        <v>4</v>
      </c>
      <c r="F316" s="13" t="s">
        <v>5</v>
      </c>
    </row>
    <row r="317" spans="2:6" x14ac:dyDescent="0.4">
      <c r="B317" s="15" t="s">
        <v>179</v>
      </c>
      <c r="C317" s="16" t="s">
        <v>28</v>
      </c>
      <c r="D317" s="16">
        <v>50</v>
      </c>
      <c r="E317" s="19" t="s">
        <v>193</v>
      </c>
      <c r="F317" s="17" t="s">
        <v>0</v>
      </c>
    </row>
    <row r="318" spans="2:6" x14ac:dyDescent="0.4">
      <c r="B318" s="18" t="s">
        <v>180</v>
      </c>
      <c r="C318" s="19" t="s">
        <v>42</v>
      </c>
      <c r="D318" s="19"/>
      <c r="E318" s="19" t="s">
        <v>194</v>
      </c>
      <c r="F318" s="17"/>
    </row>
    <row r="319" spans="2:6" x14ac:dyDescent="0.4">
      <c r="B319" s="18" t="s">
        <v>181</v>
      </c>
      <c r="C319" s="19" t="s">
        <v>28</v>
      </c>
      <c r="D319" s="19">
        <v>15</v>
      </c>
      <c r="E319" s="19" t="s">
        <v>195</v>
      </c>
      <c r="F319" s="17"/>
    </row>
    <row r="320" spans="2:6" x14ac:dyDescent="0.4">
      <c r="B320" s="18" t="s">
        <v>182</v>
      </c>
      <c r="C320" s="19" t="s">
        <v>28</v>
      </c>
      <c r="D320" s="19">
        <v>4</v>
      </c>
      <c r="E320" s="19" t="s">
        <v>197</v>
      </c>
      <c r="F320" s="17"/>
    </row>
    <row r="321" spans="2:6" x14ac:dyDescent="0.4">
      <c r="B321" s="18" t="s">
        <v>183</v>
      </c>
      <c r="C321" s="19" t="s">
        <v>28</v>
      </c>
      <c r="D321" s="19">
        <v>50</v>
      </c>
      <c r="E321" s="19" t="s">
        <v>196</v>
      </c>
      <c r="F321" s="17"/>
    </row>
    <row r="322" spans="2:6" x14ac:dyDescent="0.4">
      <c r="B322" s="18" t="s">
        <v>184</v>
      </c>
      <c r="C322" s="19" t="s">
        <v>28</v>
      </c>
      <c r="D322" s="19">
        <v>6</v>
      </c>
      <c r="E322" s="19" t="s">
        <v>198</v>
      </c>
      <c r="F322" s="17"/>
    </row>
    <row r="323" spans="2:6" x14ac:dyDescent="0.4">
      <c r="B323" s="18" t="s">
        <v>185</v>
      </c>
      <c r="C323" s="19" t="s">
        <v>28</v>
      </c>
      <c r="D323" s="19">
        <v>50</v>
      </c>
      <c r="E323" s="19" t="s">
        <v>199</v>
      </c>
      <c r="F323" s="17"/>
    </row>
    <row r="324" spans="2:6" x14ac:dyDescent="0.4">
      <c r="B324" s="18" t="s">
        <v>186</v>
      </c>
      <c r="C324" s="19" t="s">
        <v>28</v>
      </c>
      <c r="D324" s="19">
        <v>8</v>
      </c>
      <c r="E324" s="19" t="s">
        <v>200</v>
      </c>
      <c r="F324" s="17"/>
    </row>
    <row r="325" spans="2:6" x14ac:dyDescent="0.4">
      <c r="B325" s="18" t="s">
        <v>187</v>
      </c>
      <c r="C325" s="19" t="s">
        <v>28</v>
      </c>
      <c r="D325" s="19">
        <v>50</v>
      </c>
      <c r="E325" s="19" t="s">
        <v>201</v>
      </c>
      <c r="F325" s="17"/>
    </row>
    <row r="326" spans="2:6" x14ac:dyDescent="0.4">
      <c r="B326" s="18" t="s">
        <v>188</v>
      </c>
      <c r="C326" s="19" t="s">
        <v>28</v>
      </c>
      <c r="D326" s="19">
        <v>255</v>
      </c>
      <c r="E326" s="19" t="s">
        <v>202</v>
      </c>
      <c r="F326" s="17"/>
    </row>
    <row r="327" spans="2:6" x14ac:dyDescent="0.4">
      <c r="B327" s="18" t="s">
        <v>189</v>
      </c>
      <c r="C327" s="19" t="s">
        <v>30</v>
      </c>
      <c r="D327" s="19"/>
      <c r="E327" s="19" t="s">
        <v>203</v>
      </c>
      <c r="F327" s="17"/>
    </row>
    <row r="328" spans="2:6" x14ac:dyDescent="0.4">
      <c r="B328" s="18" t="s">
        <v>190</v>
      </c>
      <c r="C328" s="19" t="s">
        <v>28</v>
      </c>
      <c r="D328" s="19">
        <v>255</v>
      </c>
      <c r="E328" s="19" t="s">
        <v>204</v>
      </c>
      <c r="F328" s="17"/>
    </row>
    <row r="329" spans="2:6" x14ac:dyDescent="0.4">
      <c r="B329" s="18" t="s">
        <v>191</v>
      </c>
      <c r="C329" s="19" t="s">
        <v>30</v>
      </c>
      <c r="D329" s="19"/>
      <c r="E329" s="19"/>
      <c r="F329" s="17"/>
    </row>
    <row r="330" spans="2:6" x14ac:dyDescent="0.4">
      <c r="B330" s="18" t="s">
        <v>192</v>
      </c>
      <c r="C330" s="19" t="s">
        <v>28</v>
      </c>
      <c r="D330" s="19"/>
      <c r="E330" s="19" t="s">
        <v>205</v>
      </c>
      <c r="F330" s="17"/>
    </row>
    <row r="331" spans="2:6" ht="51.45" x14ac:dyDescent="0.4">
      <c r="B331" s="18" t="s">
        <v>36</v>
      </c>
      <c r="C331" s="19" t="s">
        <v>30</v>
      </c>
      <c r="D331" s="19"/>
      <c r="E331" s="19" t="s">
        <v>2055</v>
      </c>
      <c r="F331" s="17"/>
    </row>
    <row r="332" spans="2:6" x14ac:dyDescent="0.4">
      <c r="B332" s="20"/>
      <c r="C332" s="21"/>
      <c r="D332" s="21"/>
      <c r="E332" s="21"/>
      <c r="F332" s="22"/>
    </row>
    <row r="333" spans="2:6" x14ac:dyDescent="0.4">
      <c r="B333" s="123" t="s">
        <v>875</v>
      </c>
      <c r="C333" s="124"/>
      <c r="D333" s="124"/>
      <c r="E333" s="125" t="s">
        <v>892</v>
      </c>
      <c r="F333" s="126"/>
    </row>
    <row r="334" spans="2:6" x14ac:dyDescent="0.4">
      <c r="B334" s="117" t="s">
        <v>1362</v>
      </c>
      <c r="C334" s="118"/>
      <c r="D334" s="119"/>
      <c r="E334" s="115" t="s">
        <v>905</v>
      </c>
      <c r="F334" s="116"/>
    </row>
    <row r="335" spans="2:6" x14ac:dyDescent="0.4">
      <c r="B335" s="117" t="s">
        <v>1363</v>
      </c>
      <c r="C335" s="118"/>
      <c r="D335" s="119"/>
      <c r="E335" s="115" t="s">
        <v>891</v>
      </c>
      <c r="F335" s="116"/>
    </row>
    <row r="336" spans="2:6" x14ac:dyDescent="0.4">
      <c r="B336" s="110"/>
      <c r="C336" s="111"/>
      <c r="D336" s="112"/>
      <c r="E336" s="113"/>
      <c r="F336" s="114"/>
    </row>
    <row r="338" spans="2:6" x14ac:dyDescent="0.4">
      <c r="B338" s="47" t="s">
        <v>4</v>
      </c>
      <c r="C338" s="120" t="s">
        <v>1364</v>
      </c>
      <c r="D338" s="121"/>
      <c r="E338" s="121"/>
      <c r="F338" s="122"/>
    </row>
    <row r="339" spans="2:6" ht="244.5" customHeight="1" x14ac:dyDescent="0.4">
      <c r="B339" s="48" t="s">
        <v>222</v>
      </c>
      <c r="C339" s="115" t="s">
        <v>377</v>
      </c>
      <c r="D339" s="118"/>
      <c r="E339" s="118"/>
      <c r="F339" s="116"/>
    </row>
    <row r="340" spans="2:6" x14ac:dyDescent="0.4">
      <c r="B340" s="48" t="s">
        <v>218</v>
      </c>
      <c r="C340" s="115" t="s">
        <v>1283</v>
      </c>
      <c r="D340" s="118"/>
      <c r="E340" s="118"/>
      <c r="F340" s="116"/>
    </row>
    <row r="341" spans="2:6" x14ac:dyDescent="0.4">
      <c r="B341" s="23" t="s">
        <v>219</v>
      </c>
      <c r="C341" s="115" t="s">
        <v>206</v>
      </c>
      <c r="D341" s="118"/>
      <c r="E341" s="118"/>
      <c r="F341" s="116"/>
    </row>
    <row r="342" spans="2:6" x14ac:dyDescent="0.4">
      <c r="B342" s="36" t="s">
        <v>138</v>
      </c>
      <c r="C342" s="115" t="s">
        <v>404</v>
      </c>
      <c r="D342" s="118"/>
      <c r="E342" s="118"/>
      <c r="F342" s="116"/>
    </row>
    <row r="343" spans="2:6" x14ac:dyDescent="0.4">
      <c r="B343" s="36" t="s">
        <v>220</v>
      </c>
      <c r="C343" s="115" t="s">
        <v>248</v>
      </c>
      <c r="D343" s="118"/>
      <c r="E343" s="118"/>
      <c r="F343" s="116"/>
    </row>
    <row r="344" spans="2:6" x14ac:dyDescent="0.4">
      <c r="B344" s="23" t="s">
        <v>38</v>
      </c>
      <c r="C344" s="115" t="s">
        <v>178</v>
      </c>
      <c r="D344" s="118"/>
      <c r="E344" s="118"/>
      <c r="F344" s="116"/>
    </row>
    <row r="345" spans="2:6" x14ac:dyDescent="0.4">
      <c r="B345" s="36" t="s">
        <v>221</v>
      </c>
      <c r="C345" s="115" t="s">
        <v>246</v>
      </c>
      <c r="D345" s="118"/>
      <c r="E345" s="118"/>
      <c r="F345" s="116"/>
    </row>
    <row r="346" spans="2:6" x14ac:dyDescent="0.4">
      <c r="B346" s="36" t="s">
        <v>223</v>
      </c>
      <c r="C346" s="115" t="s">
        <v>178</v>
      </c>
      <c r="D346" s="118"/>
      <c r="E346" s="118"/>
      <c r="F346" s="116"/>
    </row>
    <row r="347" spans="2:6" x14ac:dyDescent="0.4">
      <c r="B347" s="24" t="s">
        <v>7</v>
      </c>
      <c r="C347" s="113" t="s">
        <v>89</v>
      </c>
      <c r="D347" s="111"/>
      <c r="E347" s="111"/>
      <c r="F347" s="114"/>
    </row>
    <row r="348" spans="2:6" x14ac:dyDescent="0.4">
      <c r="B348" s="11" t="s">
        <v>1</v>
      </c>
      <c r="C348" s="12" t="s">
        <v>2</v>
      </c>
      <c r="D348" s="12" t="s">
        <v>3</v>
      </c>
      <c r="E348" s="12" t="s">
        <v>4</v>
      </c>
      <c r="F348" s="13" t="s">
        <v>5</v>
      </c>
    </row>
    <row r="349" spans="2:6" x14ac:dyDescent="0.4">
      <c r="B349" s="15" t="s">
        <v>179</v>
      </c>
      <c r="C349" s="16" t="s">
        <v>28</v>
      </c>
      <c r="D349" s="16">
        <v>50</v>
      </c>
      <c r="E349" s="19" t="s">
        <v>212</v>
      </c>
      <c r="F349" s="17" t="s">
        <v>0</v>
      </c>
    </row>
    <row r="350" spans="2:6" x14ac:dyDescent="0.4">
      <c r="B350" s="18" t="s">
        <v>180</v>
      </c>
      <c r="C350" s="19" t="s">
        <v>42</v>
      </c>
      <c r="D350" s="19"/>
      <c r="E350" s="19" t="s">
        <v>194</v>
      </c>
      <c r="F350" s="17"/>
    </row>
    <row r="351" spans="2:6" x14ac:dyDescent="0.4">
      <c r="B351" s="18" t="s">
        <v>181</v>
      </c>
      <c r="C351" s="16" t="s">
        <v>28</v>
      </c>
      <c r="D351" s="19">
        <v>15</v>
      </c>
      <c r="E351" s="19" t="s">
        <v>195</v>
      </c>
      <c r="F351" s="17"/>
    </row>
    <row r="352" spans="2:6" x14ac:dyDescent="0.4">
      <c r="B352" s="18" t="s">
        <v>182</v>
      </c>
      <c r="C352" s="16" t="s">
        <v>28</v>
      </c>
      <c r="D352" s="19">
        <v>4</v>
      </c>
      <c r="E352" s="19" t="s">
        <v>197</v>
      </c>
      <c r="F352" s="17"/>
    </row>
    <row r="353" spans="2:6" x14ac:dyDescent="0.4">
      <c r="B353" s="18" t="s">
        <v>183</v>
      </c>
      <c r="C353" s="16" t="s">
        <v>28</v>
      </c>
      <c r="D353" s="19">
        <v>50</v>
      </c>
      <c r="E353" s="19" t="s">
        <v>196</v>
      </c>
      <c r="F353" s="17"/>
    </row>
    <row r="354" spans="2:6" x14ac:dyDescent="0.4">
      <c r="B354" s="18" t="s">
        <v>184</v>
      </c>
      <c r="C354" s="16" t="s">
        <v>28</v>
      </c>
      <c r="D354" s="19">
        <v>6</v>
      </c>
      <c r="E354" s="19" t="s">
        <v>198</v>
      </c>
      <c r="F354" s="17"/>
    </row>
    <row r="355" spans="2:6" x14ac:dyDescent="0.4">
      <c r="B355" s="18" t="s">
        <v>185</v>
      </c>
      <c r="C355" s="16" t="s">
        <v>28</v>
      </c>
      <c r="D355" s="19">
        <v>50</v>
      </c>
      <c r="E355" s="19" t="s">
        <v>199</v>
      </c>
      <c r="F355" s="17"/>
    </row>
    <row r="356" spans="2:6" x14ac:dyDescent="0.4">
      <c r="B356" s="18" t="s">
        <v>186</v>
      </c>
      <c r="C356" s="16" t="s">
        <v>28</v>
      </c>
      <c r="D356" s="19">
        <v>8</v>
      </c>
      <c r="E356" s="19" t="s">
        <v>200</v>
      </c>
      <c r="F356" s="17"/>
    </row>
    <row r="357" spans="2:6" x14ac:dyDescent="0.4">
      <c r="B357" s="18" t="s">
        <v>187</v>
      </c>
      <c r="C357" s="16" t="s">
        <v>28</v>
      </c>
      <c r="D357" s="19">
        <v>50</v>
      </c>
      <c r="E357" s="19" t="s">
        <v>201</v>
      </c>
      <c r="F357" s="17"/>
    </row>
    <row r="358" spans="2:6" x14ac:dyDescent="0.4">
      <c r="B358" s="18" t="s">
        <v>188</v>
      </c>
      <c r="C358" s="16" t="s">
        <v>28</v>
      </c>
      <c r="D358" s="19">
        <v>255</v>
      </c>
      <c r="E358" s="19" t="s">
        <v>202</v>
      </c>
      <c r="F358" s="17"/>
    </row>
    <row r="359" spans="2:6" x14ac:dyDescent="0.4">
      <c r="B359" s="18" t="s">
        <v>190</v>
      </c>
      <c r="C359" s="16" t="s">
        <v>28</v>
      </c>
      <c r="D359" s="19">
        <v>255</v>
      </c>
      <c r="E359" s="19" t="s">
        <v>204</v>
      </c>
      <c r="F359" s="17"/>
    </row>
    <row r="360" spans="2:6" x14ac:dyDescent="0.4">
      <c r="B360" s="18" t="s">
        <v>211</v>
      </c>
      <c r="C360" s="19" t="s">
        <v>30</v>
      </c>
      <c r="D360" s="19"/>
      <c r="E360" s="19" t="s">
        <v>213</v>
      </c>
      <c r="F360" s="17"/>
    </row>
    <row r="361" spans="2:6" x14ac:dyDescent="0.4">
      <c r="B361" s="18" t="s">
        <v>191</v>
      </c>
      <c r="C361" s="19" t="s">
        <v>30</v>
      </c>
      <c r="D361" s="19"/>
      <c r="E361" s="19"/>
      <c r="F361" s="17"/>
    </row>
    <row r="362" spans="2:6" x14ac:dyDescent="0.4">
      <c r="B362" s="18" t="s">
        <v>192</v>
      </c>
      <c r="C362" s="16" t="s">
        <v>28</v>
      </c>
      <c r="D362" s="19">
        <v>10</v>
      </c>
      <c r="E362" s="19" t="s">
        <v>205</v>
      </c>
      <c r="F362" s="17"/>
    </row>
    <row r="363" spans="2:6" ht="51.45" x14ac:dyDescent="0.4">
      <c r="B363" s="18" t="s">
        <v>376</v>
      </c>
      <c r="C363" s="19" t="s">
        <v>30</v>
      </c>
      <c r="D363" s="19"/>
      <c r="E363" s="19" t="s">
        <v>2056</v>
      </c>
      <c r="F363" s="17"/>
    </row>
    <row r="364" spans="2:6" x14ac:dyDescent="0.4">
      <c r="B364" s="20"/>
      <c r="C364" s="21"/>
      <c r="D364" s="21"/>
      <c r="E364" s="21"/>
      <c r="F364" s="22"/>
    </row>
    <row r="365" spans="2:6" x14ac:dyDescent="0.4">
      <c r="B365" s="123" t="s">
        <v>875</v>
      </c>
      <c r="C365" s="124"/>
      <c r="D365" s="124"/>
      <c r="E365" s="125" t="s">
        <v>892</v>
      </c>
      <c r="F365" s="126"/>
    </row>
    <row r="366" spans="2:6" x14ac:dyDescent="0.4">
      <c r="B366" s="117" t="s">
        <v>1365</v>
      </c>
      <c r="C366" s="118"/>
      <c r="D366" s="119"/>
      <c r="E366" s="115" t="s">
        <v>905</v>
      </c>
      <c r="F366" s="116"/>
    </row>
    <row r="367" spans="2:6" x14ac:dyDescent="0.4">
      <c r="B367" s="117" t="s">
        <v>1368</v>
      </c>
      <c r="C367" s="118"/>
      <c r="D367" s="119"/>
      <c r="E367" s="115" t="s">
        <v>891</v>
      </c>
      <c r="F367" s="116"/>
    </row>
    <row r="368" spans="2:6" x14ac:dyDescent="0.4">
      <c r="B368" s="110"/>
      <c r="C368" s="111"/>
      <c r="D368" s="112"/>
      <c r="E368" s="113"/>
      <c r="F368" s="114"/>
    </row>
    <row r="370" spans="2:6" x14ac:dyDescent="0.4">
      <c r="B370" s="47" t="s">
        <v>4</v>
      </c>
      <c r="C370" s="120" t="s">
        <v>1366</v>
      </c>
      <c r="D370" s="121"/>
      <c r="E370" s="121"/>
      <c r="F370" s="122"/>
    </row>
    <row r="371" spans="2:6" ht="62.4" customHeight="1" x14ac:dyDescent="0.4">
      <c r="B371" s="48" t="s">
        <v>222</v>
      </c>
      <c r="C371" s="115" t="s">
        <v>1155</v>
      </c>
      <c r="D371" s="118"/>
      <c r="E371" s="118"/>
      <c r="F371" s="116"/>
    </row>
    <row r="372" spans="2:6" x14ac:dyDescent="0.4">
      <c r="B372" s="48" t="s">
        <v>218</v>
      </c>
      <c r="C372" s="115" t="s">
        <v>1283</v>
      </c>
      <c r="D372" s="118"/>
      <c r="E372" s="118"/>
      <c r="F372" s="116"/>
    </row>
    <row r="373" spans="2:6" x14ac:dyDescent="0.4">
      <c r="B373" s="23" t="s">
        <v>219</v>
      </c>
      <c r="C373" s="115" t="s">
        <v>1367</v>
      </c>
      <c r="D373" s="118"/>
      <c r="E373" s="118"/>
      <c r="F373" s="116"/>
    </row>
    <row r="374" spans="2:6" x14ac:dyDescent="0.4">
      <c r="B374" s="36" t="s">
        <v>138</v>
      </c>
      <c r="C374" s="115" t="s">
        <v>1146</v>
      </c>
      <c r="D374" s="118"/>
      <c r="E374" s="118"/>
      <c r="F374" s="116"/>
    </row>
    <row r="375" spans="2:6" x14ac:dyDescent="0.4">
      <c r="B375" s="36" t="s">
        <v>220</v>
      </c>
      <c r="C375" s="115" t="s">
        <v>243</v>
      </c>
      <c r="D375" s="118"/>
      <c r="E375" s="118"/>
      <c r="F375" s="116"/>
    </row>
    <row r="376" spans="2:6" x14ac:dyDescent="0.4">
      <c r="B376" s="23" t="s">
        <v>38</v>
      </c>
      <c r="C376" s="115" t="s">
        <v>1176</v>
      </c>
      <c r="D376" s="118"/>
      <c r="E376" s="118"/>
      <c r="F376" s="116"/>
    </row>
    <row r="377" spans="2:6" x14ac:dyDescent="0.4">
      <c r="B377" s="36" t="s">
        <v>221</v>
      </c>
      <c r="C377" s="115" t="s">
        <v>246</v>
      </c>
      <c r="D377" s="118"/>
      <c r="E377" s="118"/>
      <c r="F377" s="116"/>
    </row>
    <row r="378" spans="2:6" x14ac:dyDescent="0.4">
      <c r="B378" s="36" t="s">
        <v>223</v>
      </c>
      <c r="C378" s="115" t="s">
        <v>1176</v>
      </c>
      <c r="D378" s="118"/>
      <c r="E378" s="118"/>
      <c r="F378" s="116"/>
    </row>
    <row r="379" spans="2:6" x14ac:dyDescent="0.4">
      <c r="B379" s="24" t="s">
        <v>7</v>
      </c>
      <c r="C379" s="113" t="s">
        <v>89</v>
      </c>
      <c r="D379" s="111"/>
      <c r="E379" s="111"/>
      <c r="F379" s="114"/>
    </row>
    <row r="380" spans="2:6" x14ac:dyDescent="0.4">
      <c r="B380" s="11" t="s">
        <v>1</v>
      </c>
      <c r="C380" s="12" t="s">
        <v>2</v>
      </c>
      <c r="D380" s="12" t="s">
        <v>3</v>
      </c>
      <c r="E380" s="12" t="s">
        <v>4</v>
      </c>
      <c r="F380" s="13" t="s">
        <v>5</v>
      </c>
    </row>
    <row r="381" spans="2:6" x14ac:dyDescent="0.4">
      <c r="B381" s="15" t="s">
        <v>1147</v>
      </c>
      <c r="C381" s="16" t="s">
        <v>42</v>
      </c>
      <c r="D381" s="16"/>
      <c r="E381" s="19" t="s">
        <v>1148</v>
      </c>
      <c r="F381" s="17" t="s">
        <v>0</v>
      </c>
    </row>
    <row r="382" spans="2:6" x14ac:dyDescent="0.4">
      <c r="B382" s="18" t="s">
        <v>180</v>
      </c>
      <c r="C382" s="16" t="s">
        <v>42</v>
      </c>
      <c r="D382" s="19"/>
      <c r="E382" s="19" t="s">
        <v>194</v>
      </c>
      <c r="F382" s="17"/>
    </row>
    <row r="383" spans="2:6" x14ac:dyDescent="0.4">
      <c r="B383" s="18" t="s">
        <v>1149</v>
      </c>
      <c r="C383" s="16" t="s">
        <v>28</v>
      </c>
      <c r="D383" s="19">
        <v>12</v>
      </c>
      <c r="E383" s="19" t="s">
        <v>1150</v>
      </c>
      <c r="F383" s="17"/>
    </row>
    <row r="384" spans="2:6" x14ac:dyDescent="0.4">
      <c r="B384" s="18" t="s">
        <v>1151</v>
      </c>
      <c r="C384" s="16" t="s">
        <v>28</v>
      </c>
      <c r="D384" s="19">
        <v>5</v>
      </c>
      <c r="E384" s="19" t="s">
        <v>1152</v>
      </c>
      <c r="F384" s="17"/>
    </row>
    <row r="385" spans="2:6" x14ac:dyDescent="0.4">
      <c r="B385" s="18" t="s">
        <v>1153</v>
      </c>
      <c r="C385" s="16" t="s">
        <v>28</v>
      </c>
      <c r="D385" s="19">
        <v>5</v>
      </c>
      <c r="E385" s="19" t="s">
        <v>1154</v>
      </c>
      <c r="F385" s="17"/>
    </row>
    <row r="386" spans="2:6" x14ac:dyDescent="0.4">
      <c r="B386" s="18" t="s">
        <v>1156</v>
      </c>
      <c r="C386" s="16" t="s">
        <v>28</v>
      </c>
      <c r="D386" s="19">
        <v>3</v>
      </c>
      <c r="E386" s="19" t="s">
        <v>1157</v>
      </c>
      <c r="F386" s="17"/>
    </row>
    <row r="387" spans="2:6" x14ac:dyDescent="0.4">
      <c r="B387" s="18" t="s">
        <v>1158</v>
      </c>
      <c r="C387" s="16" t="s">
        <v>29</v>
      </c>
      <c r="D387" s="19"/>
      <c r="E387" s="19" t="s">
        <v>849</v>
      </c>
      <c r="F387" s="17"/>
    </row>
    <row r="388" spans="2:6" x14ac:dyDescent="0.4">
      <c r="B388" s="18" t="s">
        <v>1159</v>
      </c>
      <c r="C388" s="16" t="s">
        <v>29</v>
      </c>
      <c r="D388" s="19"/>
      <c r="E388" s="19" t="s">
        <v>1160</v>
      </c>
      <c r="F388" s="17"/>
    </row>
    <row r="389" spans="2:6" x14ac:dyDescent="0.4">
      <c r="B389" s="18" t="s">
        <v>1161</v>
      </c>
      <c r="C389" s="16" t="s">
        <v>28</v>
      </c>
      <c r="D389" s="19">
        <v>2</v>
      </c>
      <c r="E389" s="19" t="s">
        <v>1162</v>
      </c>
      <c r="F389" s="17"/>
    </row>
    <row r="390" spans="2:6" x14ac:dyDescent="0.4">
      <c r="B390" s="18" t="s">
        <v>1163</v>
      </c>
      <c r="C390" s="16" t="s">
        <v>28</v>
      </c>
      <c r="D390" s="19">
        <v>254</v>
      </c>
      <c r="E390" s="19" t="s">
        <v>1164</v>
      </c>
      <c r="F390" s="17"/>
    </row>
    <row r="391" spans="2:6" x14ac:dyDescent="0.4">
      <c r="B391" s="18" t="s">
        <v>188</v>
      </c>
      <c r="C391" s="16" t="s">
        <v>28</v>
      </c>
      <c r="D391" s="19">
        <v>254</v>
      </c>
      <c r="E391" s="19" t="s">
        <v>1165</v>
      </c>
      <c r="F391" s="17"/>
    </row>
    <row r="392" spans="2:6" x14ac:dyDescent="0.4">
      <c r="B392" s="18" t="s">
        <v>1166</v>
      </c>
      <c r="C392" s="16" t="s">
        <v>28</v>
      </c>
      <c r="D392" s="19">
        <v>5</v>
      </c>
      <c r="E392" s="19" t="s">
        <v>1167</v>
      </c>
      <c r="F392" s="17"/>
    </row>
    <row r="393" spans="2:6" x14ac:dyDescent="0.4">
      <c r="B393" s="18" t="s">
        <v>1168</v>
      </c>
      <c r="C393" s="16" t="s">
        <v>28</v>
      </c>
      <c r="D393" s="19">
        <v>50</v>
      </c>
      <c r="E393" s="19" t="s">
        <v>1169</v>
      </c>
      <c r="F393" s="17"/>
    </row>
    <row r="394" spans="2:6" x14ac:dyDescent="0.4">
      <c r="B394" s="18" t="s">
        <v>1170</v>
      </c>
      <c r="C394" s="16" t="s">
        <v>28</v>
      </c>
      <c r="D394" s="19">
        <v>10</v>
      </c>
      <c r="E394" s="19" t="s">
        <v>1171</v>
      </c>
      <c r="F394" s="17"/>
    </row>
    <row r="395" spans="2:6" x14ac:dyDescent="0.4">
      <c r="B395" s="18" t="s">
        <v>1172</v>
      </c>
      <c r="C395" s="16" t="s">
        <v>28</v>
      </c>
      <c r="D395" s="19">
        <v>20</v>
      </c>
      <c r="E395" s="19" t="s">
        <v>1173</v>
      </c>
      <c r="F395" s="17"/>
    </row>
    <row r="396" spans="2:6" x14ac:dyDescent="0.4">
      <c r="B396" s="18" t="s">
        <v>179</v>
      </c>
      <c r="C396" s="16" t="s">
        <v>28</v>
      </c>
      <c r="D396" s="19">
        <v>24</v>
      </c>
      <c r="E396" s="19" t="s">
        <v>1174</v>
      </c>
      <c r="F396" s="40"/>
    </row>
    <row r="397" spans="2:6" x14ac:dyDescent="0.4">
      <c r="B397" s="18" t="s">
        <v>1175</v>
      </c>
      <c r="C397" s="19" t="s">
        <v>30</v>
      </c>
      <c r="D397" s="19"/>
      <c r="E397" s="19" t="s">
        <v>1177</v>
      </c>
      <c r="F397" s="40"/>
    </row>
    <row r="398" spans="2:6" x14ac:dyDescent="0.4">
      <c r="B398" s="18" t="s">
        <v>1178</v>
      </c>
      <c r="C398" s="19" t="s">
        <v>28</v>
      </c>
      <c r="D398" s="19">
        <v>2</v>
      </c>
      <c r="E398" s="19" t="s">
        <v>1181</v>
      </c>
      <c r="F398" s="40"/>
    </row>
    <row r="399" spans="2:6" x14ac:dyDescent="0.4">
      <c r="B399" s="18" t="s">
        <v>1179</v>
      </c>
      <c r="C399" s="19" t="s">
        <v>30</v>
      </c>
      <c r="D399" s="19"/>
      <c r="E399" s="19" t="s">
        <v>1180</v>
      </c>
      <c r="F399" s="40"/>
    </row>
    <row r="400" spans="2:6" x14ac:dyDescent="0.4">
      <c r="B400" s="18" t="s">
        <v>1182</v>
      </c>
      <c r="C400" s="19" t="s">
        <v>30</v>
      </c>
      <c r="D400" s="19"/>
      <c r="E400" s="19" t="s">
        <v>1183</v>
      </c>
      <c r="F400" s="40"/>
    </row>
    <row r="401" spans="2:6" x14ac:dyDescent="0.4">
      <c r="B401" s="18" t="s">
        <v>1184</v>
      </c>
      <c r="C401" s="19" t="s">
        <v>30</v>
      </c>
      <c r="D401" s="19"/>
      <c r="E401" s="19" t="s">
        <v>1185</v>
      </c>
      <c r="F401" s="40"/>
    </row>
    <row r="402" spans="2:6" x14ac:dyDescent="0.4">
      <c r="B402" s="18" t="s">
        <v>1186</v>
      </c>
      <c r="C402" s="19" t="s">
        <v>30</v>
      </c>
      <c r="D402" s="19"/>
      <c r="E402" s="19" t="s">
        <v>1187</v>
      </c>
      <c r="F402" s="40"/>
    </row>
    <row r="403" spans="2:6" x14ac:dyDescent="0.4">
      <c r="B403" s="18" t="s">
        <v>1189</v>
      </c>
      <c r="C403" s="19" t="s">
        <v>30</v>
      </c>
      <c r="D403" s="19"/>
      <c r="E403" s="19" t="s">
        <v>1188</v>
      </c>
      <c r="F403" s="40"/>
    </row>
    <row r="404" spans="2:6" x14ac:dyDescent="0.4">
      <c r="B404" s="18" t="s">
        <v>1190</v>
      </c>
      <c r="C404" s="19" t="s">
        <v>28</v>
      </c>
      <c r="D404" s="19">
        <v>12</v>
      </c>
      <c r="E404" s="19" t="s">
        <v>1191</v>
      </c>
      <c r="F404" s="40"/>
    </row>
    <row r="405" spans="2:6" x14ac:dyDescent="0.4">
      <c r="B405" s="18" t="s">
        <v>1192</v>
      </c>
      <c r="C405" s="19" t="s">
        <v>42</v>
      </c>
      <c r="D405" s="19"/>
      <c r="E405" s="19" t="s">
        <v>1193</v>
      </c>
      <c r="F405" s="40"/>
    </row>
    <row r="406" spans="2:6" x14ac:dyDescent="0.4">
      <c r="B406" s="18" t="s">
        <v>1194</v>
      </c>
      <c r="C406" s="19" t="s">
        <v>28</v>
      </c>
      <c r="D406" s="19">
        <v>50</v>
      </c>
      <c r="E406" s="19" t="s">
        <v>1195</v>
      </c>
      <c r="F406" s="40"/>
    </row>
    <row r="407" spans="2:6" x14ac:dyDescent="0.4">
      <c r="B407" s="18" t="s">
        <v>1196</v>
      </c>
      <c r="C407" s="19" t="s">
        <v>28</v>
      </c>
      <c r="D407" s="19">
        <v>254</v>
      </c>
      <c r="E407" s="19" t="s">
        <v>1173</v>
      </c>
      <c r="F407" s="40"/>
    </row>
    <row r="408" spans="2:6" x14ac:dyDescent="0.4">
      <c r="B408" s="18" t="s">
        <v>1197</v>
      </c>
      <c r="C408" s="19" t="s">
        <v>29</v>
      </c>
      <c r="D408" s="19"/>
      <c r="E408" s="19" t="s">
        <v>1198</v>
      </c>
      <c r="F408" s="40"/>
    </row>
    <row r="409" spans="2:6" x14ac:dyDescent="0.4">
      <c r="B409" s="18" t="s">
        <v>1199</v>
      </c>
      <c r="C409" s="19" t="s">
        <v>28</v>
      </c>
      <c r="D409" s="19">
        <v>254</v>
      </c>
      <c r="E409" s="19" t="s">
        <v>1200</v>
      </c>
      <c r="F409" s="40"/>
    </row>
    <row r="410" spans="2:6" x14ac:dyDescent="0.4">
      <c r="B410" s="18" t="s">
        <v>1201</v>
      </c>
      <c r="C410" s="19" t="s">
        <v>29</v>
      </c>
      <c r="D410" s="19"/>
      <c r="E410" s="19" t="s">
        <v>1202</v>
      </c>
      <c r="F410" s="40"/>
    </row>
    <row r="411" spans="2:6" x14ac:dyDescent="0.4">
      <c r="B411" s="20"/>
      <c r="C411" s="21"/>
      <c r="D411" s="21"/>
      <c r="E411" s="21"/>
      <c r="F411" s="22"/>
    </row>
    <row r="412" spans="2:6" x14ac:dyDescent="0.4">
      <c r="B412" s="123" t="s">
        <v>875</v>
      </c>
      <c r="C412" s="124"/>
      <c r="D412" s="124"/>
      <c r="E412" s="125" t="s">
        <v>892</v>
      </c>
      <c r="F412" s="126"/>
    </row>
    <row r="413" spans="2:6" x14ac:dyDescent="0.4">
      <c r="B413" s="117" t="s">
        <v>1365</v>
      </c>
      <c r="C413" s="118"/>
      <c r="D413" s="119"/>
      <c r="E413" s="115" t="s">
        <v>905</v>
      </c>
      <c r="F413" s="116"/>
    </row>
    <row r="414" spans="2:6" x14ac:dyDescent="0.4">
      <c r="B414" s="117" t="s">
        <v>1368</v>
      </c>
      <c r="C414" s="118"/>
      <c r="D414" s="119"/>
      <c r="E414" s="115" t="s">
        <v>891</v>
      </c>
      <c r="F414" s="116"/>
    </row>
    <row r="415" spans="2:6" x14ac:dyDescent="0.4">
      <c r="B415" s="110"/>
      <c r="C415" s="111"/>
      <c r="D415" s="112"/>
      <c r="E415" s="113"/>
      <c r="F415" s="114"/>
    </row>
    <row r="417" spans="2:6" x14ac:dyDescent="0.4">
      <c r="B417" s="47" t="s">
        <v>4</v>
      </c>
      <c r="C417" s="120" t="s">
        <v>417</v>
      </c>
      <c r="D417" s="121"/>
      <c r="E417" s="121"/>
      <c r="F417" s="122"/>
    </row>
    <row r="418" spans="2:6" ht="108.75" customHeight="1" x14ac:dyDescent="0.4">
      <c r="B418" s="48" t="s">
        <v>222</v>
      </c>
      <c r="C418" s="115" t="s">
        <v>334</v>
      </c>
      <c r="D418" s="118"/>
      <c r="E418" s="118"/>
      <c r="F418" s="116"/>
    </row>
    <row r="419" spans="2:6" x14ac:dyDescent="0.4">
      <c r="B419" s="48" t="s">
        <v>218</v>
      </c>
      <c r="C419" s="115" t="s">
        <v>250</v>
      </c>
      <c r="D419" s="118"/>
      <c r="E419" s="118"/>
      <c r="F419" s="116"/>
    </row>
    <row r="420" spans="2:6" x14ac:dyDescent="0.4">
      <c r="B420" s="23" t="s">
        <v>219</v>
      </c>
      <c r="C420" s="115" t="s">
        <v>251</v>
      </c>
      <c r="D420" s="118"/>
      <c r="E420" s="118"/>
      <c r="F420" s="116"/>
    </row>
    <row r="421" spans="2:6" x14ac:dyDescent="0.4">
      <c r="B421" s="36" t="s">
        <v>138</v>
      </c>
      <c r="C421" s="115" t="s">
        <v>895</v>
      </c>
      <c r="D421" s="118"/>
      <c r="E421" s="118"/>
      <c r="F421" s="116"/>
    </row>
    <row r="422" spans="2:6" x14ac:dyDescent="0.4">
      <c r="B422" s="36" t="s">
        <v>220</v>
      </c>
      <c r="C422" s="115" t="s">
        <v>244</v>
      </c>
      <c r="D422" s="118"/>
      <c r="E422" s="118"/>
      <c r="F422" s="116"/>
    </row>
    <row r="423" spans="2:6" x14ac:dyDescent="0.4">
      <c r="B423" s="23" t="s">
        <v>38</v>
      </c>
      <c r="C423" s="115" t="s">
        <v>259</v>
      </c>
      <c r="D423" s="118"/>
      <c r="E423" s="118"/>
      <c r="F423" s="116"/>
    </row>
    <row r="424" spans="2:6" x14ac:dyDescent="0.4">
      <c r="B424" s="36" t="s">
        <v>221</v>
      </c>
      <c r="C424" s="115" t="s">
        <v>241</v>
      </c>
      <c r="D424" s="118"/>
      <c r="E424" s="118"/>
      <c r="F424" s="116"/>
    </row>
    <row r="425" spans="2:6" x14ac:dyDescent="0.4">
      <c r="B425" s="36" t="s">
        <v>223</v>
      </c>
      <c r="C425" s="115" t="s">
        <v>259</v>
      </c>
      <c r="D425" s="118"/>
      <c r="E425" s="118"/>
      <c r="F425" s="116"/>
    </row>
    <row r="426" spans="2:6" x14ac:dyDescent="0.4">
      <c r="B426" s="24" t="s">
        <v>7</v>
      </c>
      <c r="C426" s="113" t="s">
        <v>32</v>
      </c>
      <c r="D426" s="111"/>
      <c r="E426" s="111"/>
      <c r="F426" s="114"/>
    </row>
    <row r="427" spans="2:6" x14ac:dyDescent="0.4">
      <c r="B427" s="11" t="s">
        <v>1</v>
      </c>
      <c r="C427" s="12" t="s">
        <v>2</v>
      </c>
      <c r="D427" s="12" t="s">
        <v>3</v>
      </c>
      <c r="E427" s="12" t="s">
        <v>4</v>
      </c>
      <c r="F427" s="13" t="s">
        <v>5</v>
      </c>
    </row>
    <row r="428" spans="2:6" x14ac:dyDescent="0.4">
      <c r="B428" s="15" t="s">
        <v>252</v>
      </c>
      <c r="C428" s="16" t="s">
        <v>28</v>
      </c>
      <c r="D428" s="16">
        <v>254</v>
      </c>
      <c r="E428" s="19" t="s">
        <v>268</v>
      </c>
      <c r="F428" s="17" t="s">
        <v>0</v>
      </c>
    </row>
    <row r="429" spans="2:6" x14ac:dyDescent="0.4">
      <c r="B429" s="18" t="s">
        <v>253</v>
      </c>
      <c r="C429" s="19" t="s">
        <v>30</v>
      </c>
      <c r="D429" s="19"/>
      <c r="E429" s="19" t="s">
        <v>257</v>
      </c>
      <c r="F429" s="17"/>
    </row>
    <row r="430" spans="2:6" x14ac:dyDescent="0.4">
      <c r="B430" s="18" t="s">
        <v>254</v>
      </c>
      <c r="C430" s="19" t="s">
        <v>30</v>
      </c>
      <c r="D430" s="19"/>
      <c r="E430" s="19" t="s">
        <v>258</v>
      </c>
      <c r="F430" s="17"/>
    </row>
    <row r="431" spans="2:6" x14ac:dyDescent="0.4">
      <c r="B431" s="18" t="s">
        <v>255</v>
      </c>
      <c r="C431" s="19" t="s">
        <v>42</v>
      </c>
      <c r="D431" s="19"/>
      <c r="E431" s="19" t="s">
        <v>78</v>
      </c>
      <c r="F431" s="17"/>
    </row>
    <row r="432" spans="2:6" x14ac:dyDescent="0.4">
      <c r="B432" s="18" t="s">
        <v>256</v>
      </c>
      <c r="C432" s="16" t="s">
        <v>28</v>
      </c>
      <c r="D432" s="19">
        <v>50</v>
      </c>
      <c r="E432" s="19" t="s">
        <v>269</v>
      </c>
      <c r="F432" s="17"/>
    </row>
    <row r="433" spans="2:6" ht="34.299999999999997" x14ac:dyDescent="0.4">
      <c r="B433" s="18" t="s">
        <v>53</v>
      </c>
      <c r="C433" s="19" t="s">
        <v>31</v>
      </c>
      <c r="D433" s="19"/>
      <c r="E433" s="19" t="s">
        <v>234</v>
      </c>
      <c r="F433" s="17"/>
    </row>
    <row r="434" spans="2:6" ht="34.299999999999997" x14ac:dyDescent="0.4">
      <c r="B434" s="18" t="s">
        <v>36</v>
      </c>
      <c r="C434" s="19" t="s">
        <v>30</v>
      </c>
      <c r="D434" s="19"/>
      <c r="E434" s="19" t="s">
        <v>2053</v>
      </c>
      <c r="F434" s="17"/>
    </row>
    <row r="435" spans="2:6" x14ac:dyDescent="0.4">
      <c r="B435" s="20"/>
      <c r="C435" s="21"/>
      <c r="D435" s="21"/>
      <c r="E435" s="21"/>
      <c r="F435" s="22"/>
    </row>
    <row r="436" spans="2:6" x14ac:dyDescent="0.4">
      <c r="B436" s="123" t="s">
        <v>875</v>
      </c>
      <c r="C436" s="124"/>
      <c r="D436" s="124"/>
      <c r="E436" s="125" t="s">
        <v>892</v>
      </c>
      <c r="F436" s="126"/>
    </row>
    <row r="437" spans="2:6" x14ac:dyDescent="0.4">
      <c r="B437" s="117" t="s">
        <v>896</v>
      </c>
      <c r="C437" s="118"/>
      <c r="D437" s="119"/>
      <c r="E437" s="115" t="s">
        <v>891</v>
      </c>
      <c r="F437" s="116"/>
    </row>
    <row r="438" spans="2:6" x14ac:dyDescent="0.4">
      <c r="B438" s="110"/>
      <c r="C438" s="111"/>
      <c r="D438" s="112"/>
      <c r="E438" s="113"/>
      <c r="F438" s="114"/>
    </row>
    <row r="440" spans="2:6" x14ac:dyDescent="0.4">
      <c r="B440" s="47" t="s">
        <v>4</v>
      </c>
      <c r="C440" s="120" t="s">
        <v>418</v>
      </c>
      <c r="D440" s="121"/>
      <c r="E440" s="121"/>
      <c r="F440" s="122"/>
    </row>
    <row r="441" spans="2:6" ht="177.75" customHeight="1" x14ac:dyDescent="0.4">
      <c r="B441" s="48" t="s">
        <v>222</v>
      </c>
      <c r="C441" s="115" t="s">
        <v>335</v>
      </c>
      <c r="D441" s="118"/>
      <c r="E441" s="118"/>
      <c r="F441" s="116"/>
    </row>
    <row r="442" spans="2:6" x14ac:dyDescent="0.4">
      <c r="B442" s="48" t="s">
        <v>218</v>
      </c>
      <c r="C442" s="115" t="s">
        <v>250</v>
      </c>
      <c r="D442" s="118"/>
      <c r="E442" s="118"/>
      <c r="F442" s="116"/>
    </row>
    <row r="443" spans="2:6" x14ac:dyDescent="0.4">
      <c r="B443" s="23" t="s">
        <v>219</v>
      </c>
      <c r="C443" s="115" t="s">
        <v>379</v>
      </c>
      <c r="D443" s="118"/>
      <c r="E443" s="118"/>
      <c r="F443" s="116"/>
    </row>
    <row r="444" spans="2:6" x14ac:dyDescent="0.4">
      <c r="B444" s="36" t="s">
        <v>138</v>
      </c>
      <c r="C444" s="115" t="s">
        <v>405</v>
      </c>
      <c r="D444" s="118"/>
      <c r="E444" s="118"/>
      <c r="F444" s="116"/>
    </row>
    <row r="445" spans="2:6" x14ac:dyDescent="0.4">
      <c r="B445" s="36" t="s">
        <v>220</v>
      </c>
      <c r="C445" s="115" t="s">
        <v>244</v>
      </c>
      <c r="D445" s="118"/>
      <c r="E445" s="118"/>
      <c r="F445" s="116"/>
    </row>
    <row r="446" spans="2:6" x14ac:dyDescent="0.4">
      <c r="B446" s="23" t="s">
        <v>38</v>
      </c>
      <c r="C446" s="115" t="s">
        <v>707</v>
      </c>
      <c r="D446" s="118"/>
      <c r="E446" s="118"/>
      <c r="F446" s="116"/>
    </row>
    <row r="447" spans="2:6" x14ac:dyDescent="0.4">
      <c r="B447" s="36" t="s">
        <v>221</v>
      </c>
      <c r="C447" s="115" t="s">
        <v>708</v>
      </c>
      <c r="D447" s="118"/>
      <c r="E447" s="118"/>
      <c r="F447" s="116"/>
    </row>
    <row r="448" spans="2:6" x14ac:dyDescent="0.4">
      <c r="B448" s="36" t="s">
        <v>223</v>
      </c>
      <c r="C448" s="115" t="s">
        <v>259</v>
      </c>
      <c r="D448" s="118"/>
      <c r="E448" s="118"/>
      <c r="F448" s="116"/>
    </row>
    <row r="449" spans="2:6" x14ac:dyDescent="0.4">
      <c r="B449" s="24" t="s">
        <v>7</v>
      </c>
      <c r="C449" s="113" t="s">
        <v>6</v>
      </c>
      <c r="D449" s="111"/>
      <c r="E449" s="111"/>
      <c r="F449" s="114"/>
    </row>
    <row r="450" spans="2:6" x14ac:dyDescent="0.4">
      <c r="B450" s="11" t="s">
        <v>1</v>
      </c>
      <c r="C450" s="12" t="s">
        <v>2</v>
      </c>
      <c r="D450" s="12" t="s">
        <v>3</v>
      </c>
      <c r="E450" s="12" t="s">
        <v>4</v>
      </c>
      <c r="F450" s="13" t="s">
        <v>5</v>
      </c>
    </row>
    <row r="451" spans="2:6" x14ac:dyDescent="0.4">
      <c r="B451" s="18" t="s">
        <v>255</v>
      </c>
      <c r="C451" s="19" t="s">
        <v>42</v>
      </c>
      <c r="D451" s="19"/>
      <c r="E451" s="19" t="s">
        <v>267</v>
      </c>
      <c r="F451" s="17" t="s">
        <v>0</v>
      </c>
    </row>
    <row r="452" spans="2:6" x14ac:dyDescent="0.4">
      <c r="B452" s="15" t="s">
        <v>252</v>
      </c>
      <c r="C452" s="16" t="s">
        <v>28</v>
      </c>
      <c r="D452" s="16">
        <v>254</v>
      </c>
      <c r="E452" s="19" t="s">
        <v>268</v>
      </c>
      <c r="F452" s="17"/>
    </row>
    <row r="453" spans="2:6" x14ac:dyDescent="0.4">
      <c r="B453" s="18" t="s">
        <v>260</v>
      </c>
      <c r="C453" s="16" t="s">
        <v>28</v>
      </c>
      <c r="D453" s="19">
        <v>50</v>
      </c>
      <c r="E453" s="19" t="s">
        <v>269</v>
      </c>
      <c r="F453" s="17"/>
    </row>
    <row r="454" spans="2:6" x14ac:dyDescent="0.4">
      <c r="B454" s="18" t="s">
        <v>253</v>
      </c>
      <c r="C454" s="19" t="s">
        <v>30</v>
      </c>
      <c r="D454" s="19"/>
      <c r="E454" s="19" t="s">
        <v>44</v>
      </c>
      <c r="F454" s="17"/>
    </row>
    <row r="455" spans="2:6" x14ac:dyDescent="0.4">
      <c r="B455" s="18" t="s">
        <v>254</v>
      </c>
      <c r="C455" s="19" t="s">
        <v>30</v>
      </c>
      <c r="D455" s="19"/>
      <c r="E455" s="19" t="s">
        <v>46</v>
      </c>
      <c r="F455" s="17"/>
    </row>
    <row r="456" spans="2:6" x14ac:dyDescent="0.4">
      <c r="B456" s="18" t="s">
        <v>261</v>
      </c>
      <c r="C456" s="19" t="s">
        <v>30</v>
      </c>
      <c r="D456" s="19"/>
      <c r="E456" s="19" t="s">
        <v>270</v>
      </c>
      <c r="F456" s="17"/>
    </row>
    <row r="457" spans="2:6" x14ac:dyDescent="0.4">
      <c r="B457" s="18" t="s">
        <v>262</v>
      </c>
      <c r="C457" s="19" t="s">
        <v>30</v>
      </c>
      <c r="D457" s="19"/>
      <c r="E457" s="19" t="s">
        <v>271</v>
      </c>
      <c r="F457" s="17"/>
    </row>
    <row r="458" spans="2:6" x14ac:dyDescent="0.4">
      <c r="B458" s="18" t="s">
        <v>263</v>
      </c>
      <c r="C458" s="16" t="s">
        <v>28</v>
      </c>
      <c r="D458" s="16">
        <v>254</v>
      </c>
      <c r="E458" s="19" t="s">
        <v>272</v>
      </c>
      <c r="F458" s="17"/>
    </row>
    <row r="459" spans="2:6" ht="34.299999999999997" x14ac:dyDescent="0.4">
      <c r="B459" s="18" t="s">
        <v>53</v>
      </c>
      <c r="C459" s="19" t="s">
        <v>31</v>
      </c>
      <c r="D459" s="19"/>
      <c r="E459" s="19" t="s">
        <v>234</v>
      </c>
      <c r="F459" s="17"/>
    </row>
    <row r="460" spans="2:6" ht="51.45" x14ac:dyDescent="0.4">
      <c r="B460" s="18" t="s">
        <v>265</v>
      </c>
      <c r="C460" s="19" t="s">
        <v>31</v>
      </c>
      <c r="D460" s="19"/>
      <c r="E460" s="19" t="s">
        <v>264</v>
      </c>
      <c r="F460" s="17"/>
    </row>
    <row r="461" spans="2:6" x14ac:dyDescent="0.4">
      <c r="B461" s="20"/>
      <c r="C461" s="21"/>
      <c r="D461" s="21"/>
      <c r="E461" s="21"/>
      <c r="F461" s="22"/>
    </row>
    <row r="462" spans="2:6" x14ac:dyDescent="0.4">
      <c r="B462" s="123" t="s">
        <v>875</v>
      </c>
      <c r="C462" s="124"/>
      <c r="D462" s="124"/>
      <c r="E462" s="125" t="s">
        <v>892</v>
      </c>
      <c r="F462" s="126"/>
    </row>
    <row r="463" spans="2:6" x14ac:dyDescent="0.4">
      <c r="B463" s="117" t="s">
        <v>897</v>
      </c>
      <c r="C463" s="118"/>
      <c r="D463" s="119"/>
      <c r="E463" s="115" t="s">
        <v>899</v>
      </c>
      <c r="F463" s="116"/>
    </row>
    <row r="464" spans="2:6" x14ac:dyDescent="0.4">
      <c r="B464" s="117" t="s">
        <v>900</v>
      </c>
      <c r="C464" s="118"/>
      <c r="D464" s="119"/>
      <c r="E464" s="115" t="s">
        <v>901</v>
      </c>
      <c r="F464" s="116"/>
    </row>
    <row r="465" spans="2:6" x14ac:dyDescent="0.4">
      <c r="B465" s="117" t="s">
        <v>902</v>
      </c>
      <c r="C465" s="118"/>
      <c r="D465" s="119"/>
      <c r="E465" s="115" t="s">
        <v>903</v>
      </c>
      <c r="F465" s="116"/>
    </row>
    <row r="466" spans="2:6" x14ac:dyDescent="0.4">
      <c r="B466" s="110"/>
      <c r="C466" s="111"/>
      <c r="D466" s="112"/>
      <c r="E466" s="113"/>
      <c r="F466" s="114"/>
    </row>
    <row r="468" spans="2:6" x14ac:dyDescent="0.4">
      <c r="B468" s="49" t="s">
        <v>4</v>
      </c>
      <c r="C468" s="139" t="s">
        <v>419</v>
      </c>
      <c r="D468" s="139"/>
      <c r="E468" s="139"/>
      <c r="F468" s="140"/>
    </row>
    <row r="469" spans="2:6" ht="208.5" customHeight="1" x14ac:dyDescent="0.4">
      <c r="B469" s="51" t="s">
        <v>222</v>
      </c>
      <c r="C469" s="133" t="s">
        <v>623</v>
      </c>
      <c r="D469" s="133"/>
      <c r="E469" s="133"/>
      <c r="F469" s="134"/>
    </row>
    <row r="470" spans="2:6" x14ac:dyDescent="0.4">
      <c r="B470" s="51" t="s">
        <v>218</v>
      </c>
      <c r="C470" s="133" t="s">
        <v>250</v>
      </c>
      <c r="D470" s="133"/>
      <c r="E470" s="133"/>
      <c r="F470" s="134"/>
    </row>
    <row r="471" spans="2:6" x14ac:dyDescent="0.4">
      <c r="B471" s="23" t="s">
        <v>219</v>
      </c>
      <c r="C471" s="133" t="s">
        <v>380</v>
      </c>
      <c r="D471" s="133"/>
      <c r="E471" s="133"/>
      <c r="F471" s="134"/>
    </row>
    <row r="472" spans="2:6" x14ac:dyDescent="0.4">
      <c r="B472" s="23" t="s">
        <v>138</v>
      </c>
      <c r="C472" s="133" t="s">
        <v>406</v>
      </c>
      <c r="D472" s="133"/>
      <c r="E472" s="133"/>
      <c r="F472" s="134"/>
    </row>
    <row r="473" spans="2:6" x14ac:dyDescent="0.4">
      <c r="B473" s="23" t="s">
        <v>220</v>
      </c>
      <c r="C473" s="133" t="s">
        <v>244</v>
      </c>
      <c r="D473" s="133"/>
      <c r="E473" s="133"/>
      <c r="F473" s="134"/>
    </row>
    <row r="474" spans="2:6" x14ac:dyDescent="0.4">
      <c r="B474" s="23" t="s">
        <v>38</v>
      </c>
      <c r="C474" s="133" t="s">
        <v>266</v>
      </c>
      <c r="D474" s="133"/>
      <c r="E474" s="133"/>
      <c r="F474" s="134"/>
    </row>
    <row r="475" spans="2:6" x14ac:dyDescent="0.4">
      <c r="B475" s="23" t="s">
        <v>221</v>
      </c>
      <c r="C475" s="133" t="s">
        <v>241</v>
      </c>
      <c r="D475" s="133"/>
      <c r="E475" s="133"/>
      <c r="F475" s="134"/>
    </row>
    <row r="476" spans="2:6" x14ac:dyDescent="0.4">
      <c r="B476" s="23" t="s">
        <v>223</v>
      </c>
      <c r="C476" s="133" t="s">
        <v>259</v>
      </c>
      <c r="D476" s="133"/>
      <c r="E476" s="133"/>
      <c r="F476" s="134"/>
    </row>
    <row r="477" spans="2:6" x14ac:dyDescent="0.4">
      <c r="B477" s="23" t="s">
        <v>7</v>
      </c>
      <c r="C477" s="133" t="s">
        <v>6</v>
      </c>
      <c r="D477" s="133"/>
      <c r="E477" s="133"/>
      <c r="F477" s="134"/>
    </row>
    <row r="478" spans="2:6" x14ac:dyDescent="0.4">
      <c r="B478" s="23" t="s">
        <v>409</v>
      </c>
      <c r="C478" s="135" t="s">
        <v>379</v>
      </c>
      <c r="D478" s="135"/>
      <c r="E478" s="135"/>
      <c r="F478" s="136"/>
    </row>
    <row r="479" spans="2:6" x14ac:dyDescent="0.4">
      <c r="B479" s="24" t="s">
        <v>410</v>
      </c>
      <c r="C479" s="137" t="s">
        <v>273</v>
      </c>
      <c r="D479" s="137"/>
      <c r="E479" s="137"/>
      <c r="F479" s="138"/>
    </row>
    <row r="480" spans="2:6" x14ac:dyDescent="0.4">
      <c r="B480" s="11" t="s">
        <v>658</v>
      </c>
      <c r="C480" s="12" t="s">
        <v>2</v>
      </c>
      <c r="D480" s="12" t="s">
        <v>3</v>
      </c>
      <c r="E480" s="12" t="s">
        <v>4</v>
      </c>
      <c r="F480" s="13" t="s">
        <v>5</v>
      </c>
    </row>
    <row r="481" spans="2:6" x14ac:dyDescent="0.4">
      <c r="B481" s="18" t="s">
        <v>920</v>
      </c>
      <c r="C481" s="19"/>
      <c r="D481" s="19"/>
      <c r="E481" s="19"/>
      <c r="F481" s="17" t="s">
        <v>0</v>
      </c>
    </row>
    <row r="482" spans="2:6" x14ac:dyDescent="0.4">
      <c r="B482" s="20"/>
      <c r="C482" s="21"/>
      <c r="D482" s="21"/>
      <c r="E482" s="21"/>
      <c r="F482" s="22"/>
    </row>
    <row r="483" spans="2:6" x14ac:dyDescent="0.4">
      <c r="B483" s="123" t="s">
        <v>875</v>
      </c>
      <c r="C483" s="124"/>
      <c r="D483" s="124"/>
      <c r="E483" s="125" t="s">
        <v>892</v>
      </c>
      <c r="F483" s="126"/>
    </row>
    <row r="484" spans="2:6" ht="16.5" customHeight="1" x14ac:dyDescent="0.4">
      <c r="B484" s="117" t="s">
        <v>904</v>
      </c>
      <c r="C484" s="118"/>
      <c r="D484" s="119"/>
      <c r="E484" s="115" t="s">
        <v>905</v>
      </c>
      <c r="F484" s="116"/>
    </row>
    <row r="485" spans="2:6" ht="35.25" customHeight="1" x14ac:dyDescent="0.4">
      <c r="B485" s="117" t="s">
        <v>906</v>
      </c>
      <c r="C485" s="118"/>
      <c r="D485" s="119"/>
      <c r="E485" s="115" t="s">
        <v>898</v>
      </c>
      <c r="F485" s="116"/>
    </row>
    <row r="486" spans="2:6" ht="36.75" customHeight="1" x14ac:dyDescent="0.4">
      <c r="B486" s="117" t="s">
        <v>907</v>
      </c>
      <c r="C486" s="118"/>
      <c r="D486" s="119"/>
      <c r="E486" s="115" t="s">
        <v>898</v>
      </c>
      <c r="F486" s="116"/>
    </row>
    <row r="487" spans="2:6" x14ac:dyDescent="0.4">
      <c r="B487" s="117" t="s">
        <v>908</v>
      </c>
      <c r="C487" s="118"/>
      <c r="D487" s="119"/>
      <c r="E487" s="115" t="s">
        <v>898</v>
      </c>
      <c r="F487" s="116"/>
    </row>
    <row r="488" spans="2:6" x14ac:dyDescent="0.4">
      <c r="B488" s="117" t="s">
        <v>909</v>
      </c>
      <c r="C488" s="118"/>
      <c r="D488" s="119"/>
      <c r="E488" s="115" t="s">
        <v>905</v>
      </c>
      <c r="F488" s="116"/>
    </row>
    <row r="489" spans="2:6" x14ac:dyDescent="0.4">
      <c r="B489" s="117" t="s">
        <v>910</v>
      </c>
      <c r="C489" s="118"/>
      <c r="D489" s="119"/>
      <c r="E489" s="115" t="s">
        <v>905</v>
      </c>
      <c r="F489" s="116"/>
    </row>
    <row r="490" spans="2:6" x14ac:dyDescent="0.4">
      <c r="B490" s="117" t="s">
        <v>911</v>
      </c>
      <c r="C490" s="118"/>
      <c r="D490" s="119"/>
      <c r="E490" s="115" t="s">
        <v>905</v>
      </c>
      <c r="F490" s="116"/>
    </row>
    <row r="491" spans="2:6" ht="33.75" customHeight="1" x14ac:dyDescent="0.4">
      <c r="B491" s="117" t="s">
        <v>912</v>
      </c>
      <c r="C491" s="118"/>
      <c r="D491" s="119"/>
      <c r="E491" s="115" t="s">
        <v>905</v>
      </c>
      <c r="F491" s="116"/>
    </row>
    <row r="492" spans="2:6" x14ac:dyDescent="0.4">
      <c r="B492" s="117" t="s">
        <v>913</v>
      </c>
      <c r="C492" s="118"/>
      <c r="D492" s="119"/>
      <c r="E492" s="115" t="s">
        <v>905</v>
      </c>
      <c r="F492" s="116"/>
    </row>
    <row r="493" spans="2:6" ht="33" customHeight="1" x14ac:dyDescent="0.4">
      <c r="B493" s="117" t="s">
        <v>914</v>
      </c>
      <c r="C493" s="118"/>
      <c r="D493" s="119"/>
      <c r="E493" s="115" t="s">
        <v>905</v>
      </c>
      <c r="F493" s="116"/>
    </row>
    <row r="494" spans="2:6" x14ac:dyDescent="0.4">
      <c r="B494" s="117" t="s">
        <v>915</v>
      </c>
      <c r="C494" s="118"/>
      <c r="D494" s="119"/>
      <c r="E494" s="115" t="s">
        <v>916</v>
      </c>
      <c r="F494" s="116"/>
    </row>
    <row r="495" spans="2:6" ht="33" customHeight="1" x14ac:dyDescent="0.4">
      <c r="B495" s="117" t="s">
        <v>917</v>
      </c>
      <c r="C495" s="118"/>
      <c r="D495" s="119"/>
      <c r="E495" s="115" t="s">
        <v>905</v>
      </c>
      <c r="F495" s="116"/>
    </row>
    <row r="496" spans="2:6" ht="33" customHeight="1" x14ac:dyDescent="0.4">
      <c r="B496" s="117" t="s">
        <v>918</v>
      </c>
      <c r="C496" s="118"/>
      <c r="D496" s="119"/>
      <c r="E496" s="115" t="s">
        <v>905</v>
      </c>
      <c r="F496" s="116"/>
    </row>
    <row r="497" spans="2:6" x14ac:dyDescent="0.4">
      <c r="B497" s="117" t="s">
        <v>919</v>
      </c>
      <c r="C497" s="118"/>
      <c r="D497" s="119"/>
      <c r="E497" s="115" t="s">
        <v>905</v>
      </c>
      <c r="F497" s="116"/>
    </row>
    <row r="498" spans="2:6" x14ac:dyDescent="0.4">
      <c r="B498" s="110"/>
      <c r="C498" s="111"/>
      <c r="D498" s="112"/>
      <c r="E498" s="113"/>
      <c r="F498" s="114"/>
    </row>
    <row r="500" spans="2:6" x14ac:dyDescent="0.4">
      <c r="B500" s="49" t="s">
        <v>4</v>
      </c>
      <c r="C500" s="139" t="s">
        <v>420</v>
      </c>
      <c r="D500" s="139"/>
      <c r="E500" s="139"/>
      <c r="F500" s="140"/>
    </row>
    <row r="501" spans="2:6" ht="232.5" customHeight="1" x14ac:dyDescent="0.4">
      <c r="B501" s="51" t="s">
        <v>222</v>
      </c>
      <c r="C501" s="133" t="s">
        <v>622</v>
      </c>
      <c r="D501" s="133"/>
      <c r="E501" s="133"/>
      <c r="F501" s="134"/>
    </row>
    <row r="502" spans="2:6" x14ac:dyDescent="0.4">
      <c r="B502" s="51" t="s">
        <v>218</v>
      </c>
      <c r="C502" s="133" t="s">
        <v>250</v>
      </c>
      <c r="D502" s="133"/>
      <c r="E502" s="133"/>
      <c r="F502" s="134"/>
    </row>
    <row r="503" spans="2:6" x14ac:dyDescent="0.4">
      <c r="B503" s="23" t="s">
        <v>219</v>
      </c>
      <c r="C503" s="133" t="s">
        <v>421</v>
      </c>
      <c r="D503" s="133"/>
      <c r="E503" s="133"/>
      <c r="F503" s="134"/>
    </row>
    <row r="504" spans="2:6" x14ac:dyDescent="0.4">
      <c r="B504" s="23" t="s">
        <v>138</v>
      </c>
      <c r="C504" s="133" t="s">
        <v>422</v>
      </c>
      <c r="D504" s="133"/>
      <c r="E504" s="133"/>
      <c r="F504" s="134"/>
    </row>
    <row r="505" spans="2:6" x14ac:dyDescent="0.4">
      <c r="B505" s="23" t="s">
        <v>220</v>
      </c>
      <c r="C505" s="133" t="s">
        <v>244</v>
      </c>
      <c r="D505" s="133"/>
      <c r="E505" s="133"/>
      <c r="F505" s="134"/>
    </row>
    <row r="506" spans="2:6" x14ac:dyDescent="0.4">
      <c r="B506" s="23" t="s">
        <v>38</v>
      </c>
      <c r="C506" s="133" t="s">
        <v>266</v>
      </c>
      <c r="D506" s="133"/>
      <c r="E506" s="133"/>
      <c r="F506" s="134"/>
    </row>
    <row r="507" spans="2:6" ht="16.5" customHeight="1" x14ac:dyDescent="0.4">
      <c r="B507" s="23" t="s">
        <v>221</v>
      </c>
      <c r="C507" s="133" t="s">
        <v>626</v>
      </c>
      <c r="D507" s="133"/>
      <c r="E507" s="133"/>
      <c r="F507" s="134"/>
    </row>
    <row r="508" spans="2:6" x14ac:dyDescent="0.4">
      <c r="B508" s="23" t="s">
        <v>223</v>
      </c>
      <c r="C508" s="133" t="s">
        <v>259</v>
      </c>
      <c r="D508" s="133"/>
      <c r="E508" s="133"/>
      <c r="F508" s="134"/>
    </row>
    <row r="509" spans="2:6" x14ac:dyDescent="0.4">
      <c r="B509" s="23" t="s">
        <v>7</v>
      </c>
      <c r="C509" s="133" t="s">
        <v>6</v>
      </c>
      <c r="D509" s="133"/>
      <c r="E509" s="133"/>
      <c r="F509" s="134"/>
    </row>
    <row r="510" spans="2:6" x14ac:dyDescent="0.4">
      <c r="B510" s="23" t="s">
        <v>409</v>
      </c>
      <c r="C510" s="135" t="s">
        <v>379</v>
      </c>
      <c r="D510" s="135"/>
      <c r="E510" s="135"/>
      <c r="F510" s="136"/>
    </row>
    <row r="511" spans="2:6" x14ac:dyDescent="0.4">
      <c r="B511" s="24" t="s">
        <v>410</v>
      </c>
      <c r="C511" s="137" t="s">
        <v>355</v>
      </c>
      <c r="D511" s="137"/>
      <c r="E511" s="137"/>
      <c r="F511" s="138"/>
    </row>
    <row r="512" spans="2:6" x14ac:dyDescent="0.4">
      <c r="B512" s="11" t="s">
        <v>658</v>
      </c>
      <c r="C512" s="12" t="s">
        <v>2</v>
      </c>
      <c r="D512" s="12" t="s">
        <v>3</v>
      </c>
      <c r="E512" s="12" t="s">
        <v>4</v>
      </c>
      <c r="F512" s="13" t="s">
        <v>5</v>
      </c>
    </row>
    <row r="513" spans="2:6" x14ac:dyDescent="0.4">
      <c r="B513" s="18" t="s">
        <v>661</v>
      </c>
      <c r="C513" s="19" t="s">
        <v>30</v>
      </c>
      <c r="D513" s="19"/>
      <c r="E513" s="19" t="s">
        <v>662</v>
      </c>
      <c r="F513" s="17" t="s">
        <v>0</v>
      </c>
    </row>
    <row r="514" spans="2:6" x14ac:dyDescent="0.4">
      <c r="B514" s="18" t="s">
        <v>664</v>
      </c>
      <c r="C514" s="19" t="s">
        <v>30</v>
      </c>
      <c r="D514" s="19"/>
      <c r="E514" s="19" t="s">
        <v>663</v>
      </c>
      <c r="F514" s="40"/>
    </row>
    <row r="515" spans="2:6" x14ac:dyDescent="0.4">
      <c r="B515" s="18" t="s">
        <v>660</v>
      </c>
      <c r="C515" s="19" t="s">
        <v>30</v>
      </c>
      <c r="D515" s="19"/>
      <c r="E515" s="19" t="s">
        <v>659</v>
      </c>
      <c r="F515" s="40"/>
    </row>
    <row r="516" spans="2:6" x14ac:dyDescent="0.4">
      <c r="B516" s="20"/>
      <c r="C516" s="21"/>
      <c r="D516" s="21"/>
      <c r="E516" s="21"/>
      <c r="F516" s="22"/>
    </row>
    <row r="517" spans="2:6" x14ac:dyDescent="0.4">
      <c r="B517" s="123" t="s">
        <v>875</v>
      </c>
      <c r="C517" s="124"/>
      <c r="D517" s="124"/>
      <c r="E517" s="125" t="s">
        <v>892</v>
      </c>
      <c r="F517" s="126"/>
    </row>
    <row r="518" spans="2:6" ht="33" customHeight="1" x14ac:dyDescent="0.4">
      <c r="B518" s="117" t="s">
        <v>921</v>
      </c>
      <c r="C518" s="118"/>
      <c r="D518" s="119"/>
      <c r="E518" s="115" t="s">
        <v>905</v>
      </c>
      <c r="F518" s="116"/>
    </row>
    <row r="519" spans="2:6" x14ac:dyDescent="0.4">
      <c r="B519" s="117" t="s">
        <v>922</v>
      </c>
      <c r="C519" s="118"/>
      <c r="D519" s="119"/>
      <c r="E519" s="115" t="s">
        <v>923</v>
      </c>
      <c r="F519" s="116"/>
    </row>
    <row r="520" spans="2:6" ht="33.75" customHeight="1" x14ac:dyDescent="0.4">
      <c r="B520" s="117" t="s">
        <v>924</v>
      </c>
      <c r="C520" s="118"/>
      <c r="D520" s="119"/>
      <c r="E520" s="115" t="s">
        <v>923</v>
      </c>
      <c r="F520" s="116"/>
    </row>
    <row r="521" spans="2:6" ht="32.25" customHeight="1" x14ac:dyDescent="0.4">
      <c r="B521" s="117" t="s">
        <v>925</v>
      </c>
      <c r="C521" s="118"/>
      <c r="D521" s="119"/>
      <c r="E521" s="115" t="s">
        <v>898</v>
      </c>
      <c r="F521" s="116"/>
    </row>
    <row r="522" spans="2:6" x14ac:dyDescent="0.4">
      <c r="B522" s="110"/>
      <c r="C522" s="111"/>
      <c r="D522" s="112"/>
      <c r="E522" s="113"/>
      <c r="F522" s="114"/>
    </row>
    <row r="524" spans="2:6" x14ac:dyDescent="0.4">
      <c r="B524" s="49" t="s">
        <v>4</v>
      </c>
      <c r="C524" s="139" t="s">
        <v>423</v>
      </c>
      <c r="D524" s="139"/>
      <c r="E524" s="139"/>
      <c r="F524" s="140"/>
    </row>
    <row r="525" spans="2:6" ht="207" customHeight="1" x14ac:dyDescent="0.4">
      <c r="B525" s="51" t="s">
        <v>222</v>
      </c>
      <c r="C525" s="133" t="s">
        <v>621</v>
      </c>
      <c r="D525" s="133"/>
      <c r="E525" s="133"/>
      <c r="F525" s="134"/>
    </row>
    <row r="526" spans="2:6" x14ac:dyDescent="0.4">
      <c r="B526" s="51" t="s">
        <v>218</v>
      </c>
      <c r="C526" s="133" t="s">
        <v>250</v>
      </c>
      <c r="D526" s="133"/>
      <c r="E526" s="133"/>
      <c r="F526" s="134"/>
    </row>
    <row r="527" spans="2:6" x14ac:dyDescent="0.4">
      <c r="B527" s="23" t="s">
        <v>219</v>
      </c>
      <c r="C527" s="133" t="s">
        <v>425</v>
      </c>
      <c r="D527" s="133"/>
      <c r="E527" s="133"/>
      <c r="F527" s="134"/>
    </row>
    <row r="528" spans="2:6" x14ac:dyDescent="0.4">
      <c r="B528" s="23" t="s">
        <v>138</v>
      </c>
      <c r="C528" s="133" t="s">
        <v>426</v>
      </c>
      <c r="D528" s="133"/>
      <c r="E528" s="133"/>
      <c r="F528" s="134"/>
    </row>
    <row r="529" spans="2:6" x14ac:dyDescent="0.4">
      <c r="B529" s="23" t="s">
        <v>220</v>
      </c>
      <c r="C529" s="133" t="s">
        <v>244</v>
      </c>
      <c r="D529" s="133"/>
      <c r="E529" s="133"/>
      <c r="F529" s="134"/>
    </row>
    <row r="530" spans="2:6" x14ac:dyDescent="0.4">
      <c r="B530" s="23" t="s">
        <v>38</v>
      </c>
      <c r="C530" s="133" t="s">
        <v>266</v>
      </c>
      <c r="D530" s="133"/>
      <c r="E530" s="133"/>
      <c r="F530" s="134"/>
    </row>
    <row r="531" spans="2:6" x14ac:dyDescent="0.4">
      <c r="B531" s="23" t="s">
        <v>221</v>
      </c>
      <c r="C531" s="133" t="s">
        <v>626</v>
      </c>
      <c r="D531" s="133"/>
      <c r="E531" s="133"/>
      <c r="F531" s="134"/>
    </row>
    <row r="532" spans="2:6" x14ac:dyDescent="0.4">
      <c r="B532" s="23" t="s">
        <v>223</v>
      </c>
      <c r="C532" s="133" t="s">
        <v>259</v>
      </c>
      <c r="D532" s="133"/>
      <c r="E532" s="133"/>
      <c r="F532" s="134"/>
    </row>
    <row r="533" spans="2:6" x14ac:dyDescent="0.4">
      <c r="B533" s="23" t="s">
        <v>7</v>
      </c>
      <c r="C533" s="133" t="s">
        <v>6</v>
      </c>
      <c r="D533" s="133"/>
      <c r="E533" s="133"/>
      <c r="F533" s="134"/>
    </row>
    <row r="534" spans="2:6" x14ac:dyDescent="0.4">
      <c r="B534" s="23" t="s">
        <v>409</v>
      </c>
      <c r="C534" s="135" t="s">
        <v>379</v>
      </c>
      <c r="D534" s="135"/>
      <c r="E534" s="135"/>
      <c r="F534" s="136"/>
    </row>
    <row r="535" spans="2:6" x14ac:dyDescent="0.4">
      <c r="B535" s="24" t="s">
        <v>410</v>
      </c>
      <c r="C535" s="137" t="s">
        <v>358</v>
      </c>
      <c r="D535" s="137"/>
      <c r="E535" s="137"/>
      <c r="F535" s="138"/>
    </row>
    <row r="536" spans="2:6" x14ac:dyDescent="0.4">
      <c r="B536" s="11" t="s">
        <v>658</v>
      </c>
      <c r="C536" s="12" t="s">
        <v>2</v>
      </c>
      <c r="D536" s="12" t="s">
        <v>3</v>
      </c>
      <c r="E536" s="12" t="s">
        <v>4</v>
      </c>
      <c r="F536" s="13" t="s">
        <v>5</v>
      </c>
    </row>
    <row r="537" spans="2:6" x14ac:dyDescent="0.4">
      <c r="B537" s="18" t="s">
        <v>661</v>
      </c>
      <c r="C537" s="19" t="s">
        <v>30</v>
      </c>
      <c r="D537" s="19"/>
      <c r="E537" s="19" t="s">
        <v>662</v>
      </c>
      <c r="F537" s="17" t="s">
        <v>0</v>
      </c>
    </row>
    <row r="538" spans="2:6" x14ac:dyDescent="0.4">
      <c r="B538" s="18" t="s">
        <v>664</v>
      </c>
      <c r="C538" s="19" t="s">
        <v>30</v>
      </c>
      <c r="D538" s="19"/>
      <c r="E538" s="19" t="s">
        <v>663</v>
      </c>
      <c r="F538" s="40"/>
    </row>
    <row r="539" spans="2:6" x14ac:dyDescent="0.4">
      <c r="B539" s="18" t="s">
        <v>660</v>
      </c>
      <c r="C539" s="19" t="s">
        <v>30</v>
      </c>
      <c r="D539" s="19"/>
      <c r="E539" s="19" t="s">
        <v>659</v>
      </c>
      <c r="F539" s="40"/>
    </row>
    <row r="540" spans="2:6" x14ac:dyDescent="0.4">
      <c r="B540" s="20"/>
      <c r="C540" s="21"/>
      <c r="D540" s="21"/>
      <c r="E540" s="21"/>
      <c r="F540" s="22"/>
    </row>
    <row r="541" spans="2:6" x14ac:dyDescent="0.4">
      <c r="B541" s="123" t="s">
        <v>875</v>
      </c>
      <c r="C541" s="124"/>
      <c r="D541" s="124"/>
      <c r="E541" s="125" t="s">
        <v>892</v>
      </c>
      <c r="F541" s="126"/>
    </row>
    <row r="542" spans="2:6" ht="33" customHeight="1" x14ac:dyDescent="0.4">
      <c r="B542" s="117" t="s">
        <v>926</v>
      </c>
      <c r="C542" s="118"/>
      <c r="D542" s="119"/>
      <c r="E542" s="115" t="s">
        <v>905</v>
      </c>
      <c r="F542" s="116"/>
    </row>
    <row r="543" spans="2:6" x14ac:dyDescent="0.4">
      <c r="B543" s="117" t="s">
        <v>927</v>
      </c>
      <c r="C543" s="118"/>
      <c r="D543" s="119"/>
      <c r="E543" s="115" t="s">
        <v>923</v>
      </c>
      <c r="F543" s="116"/>
    </row>
    <row r="544" spans="2:6" ht="33.75" customHeight="1" x14ac:dyDescent="0.4">
      <c r="B544" s="117" t="s">
        <v>928</v>
      </c>
      <c r="C544" s="118"/>
      <c r="D544" s="119"/>
      <c r="E544" s="115" t="s">
        <v>923</v>
      </c>
      <c r="F544" s="116"/>
    </row>
    <row r="545" spans="2:6" ht="33" customHeight="1" x14ac:dyDescent="0.4">
      <c r="B545" s="117" t="s">
        <v>929</v>
      </c>
      <c r="C545" s="118"/>
      <c r="D545" s="119"/>
      <c r="E545" s="115" t="s">
        <v>898</v>
      </c>
      <c r="F545" s="116"/>
    </row>
    <row r="546" spans="2:6" x14ac:dyDescent="0.4">
      <c r="B546" s="110"/>
      <c r="C546" s="111"/>
      <c r="D546" s="112"/>
      <c r="E546" s="113"/>
      <c r="F546" s="114"/>
    </row>
    <row r="548" spans="2:6" x14ac:dyDescent="0.4">
      <c r="B548" s="49" t="s">
        <v>4</v>
      </c>
      <c r="C548" s="139" t="s">
        <v>429</v>
      </c>
      <c r="D548" s="139"/>
      <c r="E548" s="139"/>
      <c r="F548" s="140"/>
    </row>
    <row r="549" spans="2:6" ht="230.25" customHeight="1" x14ac:dyDescent="0.4">
      <c r="B549" s="51" t="s">
        <v>222</v>
      </c>
      <c r="C549" s="133" t="s">
        <v>620</v>
      </c>
      <c r="D549" s="133"/>
      <c r="E549" s="133"/>
      <c r="F549" s="134"/>
    </row>
    <row r="550" spans="2:6" x14ac:dyDescent="0.4">
      <c r="B550" s="51" t="s">
        <v>218</v>
      </c>
      <c r="C550" s="133" t="s">
        <v>250</v>
      </c>
      <c r="D550" s="133"/>
      <c r="E550" s="133"/>
      <c r="F550" s="134"/>
    </row>
    <row r="551" spans="2:6" x14ac:dyDescent="0.4">
      <c r="B551" s="23" t="s">
        <v>219</v>
      </c>
      <c r="C551" s="133" t="s">
        <v>427</v>
      </c>
      <c r="D551" s="133"/>
      <c r="E551" s="133"/>
      <c r="F551" s="134"/>
    </row>
    <row r="552" spans="2:6" x14ac:dyDescent="0.4">
      <c r="B552" s="23" t="s">
        <v>138</v>
      </c>
      <c r="C552" s="133" t="s">
        <v>428</v>
      </c>
      <c r="D552" s="133"/>
      <c r="E552" s="133"/>
      <c r="F552" s="134"/>
    </row>
    <row r="553" spans="2:6" x14ac:dyDescent="0.4">
      <c r="B553" s="23" t="s">
        <v>220</v>
      </c>
      <c r="C553" s="133" t="s">
        <v>244</v>
      </c>
      <c r="D553" s="133"/>
      <c r="E553" s="133"/>
      <c r="F553" s="134"/>
    </row>
    <row r="554" spans="2:6" x14ac:dyDescent="0.4">
      <c r="B554" s="23" t="s">
        <v>38</v>
      </c>
      <c r="C554" s="133" t="s">
        <v>266</v>
      </c>
      <c r="D554" s="133"/>
      <c r="E554" s="133"/>
      <c r="F554" s="134"/>
    </row>
    <row r="555" spans="2:6" ht="16.5" customHeight="1" x14ac:dyDescent="0.4">
      <c r="B555" s="23" t="s">
        <v>221</v>
      </c>
      <c r="C555" s="133" t="s">
        <v>626</v>
      </c>
      <c r="D555" s="133"/>
      <c r="E555" s="133"/>
      <c r="F555" s="134"/>
    </row>
    <row r="556" spans="2:6" x14ac:dyDescent="0.4">
      <c r="B556" s="23" t="s">
        <v>223</v>
      </c>
      <c r="C556" s="133" t="s">
        <v>259</v>
      </c>
      <c r="D556" s="133"/>
      <c r="E556" s="133"/>
      <c r="F556" s="134"/>
    </row>
    <row r="557" spans="2:6" x14ac:dyDescent="0.4">
      <c r="B557" s="23" t="s">
        <v>7</v>
      </c>
      <c r="C557" s="133" t="s">
        <v>6</v>
      </c>
      <c r="D557" s="133"/>
      <c r="E557" s="133"/>
      <c r="F557" s="134"/>
    </row>
    <row r="558" spans="2:6" x14ac:dyDescent="0.4">
      <c r="B558" s="23" t="s">
        <v>409</v>
      </c>
      <c r="C558" s="135" t="s">
        <v>379</v>
      </c>
      <c r="D558" s="135"/>
      <c r="E558" s="135"/>
      <c r="F558" s="136"/>
    </row>
    <row r="559" spans="2:6" x14ac:dyDescent="0.4">
      <c r="B559" s="24" t="s">
        <v>410</v>
      </c>
      <c r="C559" s="137" t="s">
        <v>360</v>
      </c>
      <c r="D559" s="137"/>
      <c r="E559" s="137"/>
      <c r="F559" s="138"/>
    </row>
    <row r="560" spans="2:6" x14ac:dyDescent="0.4">
      <c r="B560" s="11" t="s">
        <v>658</v>
      </c>
      <c r="C560" s="12" t="s">
        <v>2</v>
      </c>
      <c r="D560" s="12" t="s">
        <v>3</v>
      </c>
      <c r="E560" s="12" t="s">
        <v>4</v>
      </c>
      <c r="F560" s="13" t="s">
        <v>5</v>
      </c>
    </row>
    <row r="561" spans="2:6" x14ac:dyDescent="0.4">
      <c r="B561" s="18" t="s">
        <v>661</v>
      </c>
      <c r="C561" s="19" t="s">
        <v>30</v>
      </c>
      <c r="D561" s="19"/>
      <c r="E561" s="19" t="s">
        <v>662</v>
      </c>
      <c r="F561" s="17" t="s">
        <v>0</v>
      </c>
    </row>
    <row r="562" spans="2:6" x14ac:dyDescent="0.4">
      <c r="B562" s="18" t="s">
        <v>664</v>
      </c>
      <c r="C562" s="19" t="s">
        <v>30</v>
      </c>
      <c r="D562" s="19"/>
      <c r="E562" s="19" t="s">
        <v>663</v>
      </c>
      <c r="F562" s="40"/>
    </row>
    <row r="563" spans="2:6" x14ac:dyDescent="0.4">
      <c r="B563" s="18" t="s">
        <v>660</v>
      </c>
      <c r="C563" s="19" t="s">
        <v>30</v>
      </c>
      <c r="D563" s="19"/>
      <c r="E563" s="19" t="s">
        <v>659</v>
      </c>
      <c r="F563" s="40"/>
    </row>
    <row r="564" spans="2:6" x14ac:dyDescent="0.4">
      <c r="B564" s="20"/>
      <c r="C564" s="21"/>
      <c r="D564" s="21"/>
      <c r="E564" s="21"/>
      <c r="F564" s="22"/>
    </row>
    <row r="565" spans="2:6" x14ac:dyDescent="0.4">
      <c r="B565" s="123" t="s">
        <v>875</v>
      </c>
      <c r="C565" s="124"/>
      <c r="D565" s="124"/>
      <c r="E565" s="125" t="s">
        <v>892</v>
      </c>
      <c r="F565" s="126"/>
    </row>
    <row r="566" spans="2:6" ht="33" customHeight="1" x14ac:dyDescent="0.4">
      <c r="B566" s="117" t="s">
        <v>921</v>
      </c>
      <c r="C566" s="118"/>
      <c r="D566" s="119"/>
      <c r="E566" s="115" t="s">
        <v>905</v>
      </c>
      <c r="F566" s="116"/>
    </row>
    <row r="567" spans="2:6" x14ac:dyDescent="0.4">
      <c r="B567" s="117" t="s">
        <v>922</v>
      </c>
      <c r="C567" s="118"/>
      <c r="D567" s="119"/>
      <c r="E567" s="115" t="s">
        <v>923</v>
      </c>
      <c r="F567" s="116"/>
    </row>
    <row r="568" spans="2:6" ht="33.75" customHeight="1" x14ac:dyDescent="0.4">
      <c r="B568" s="117" t="s">
        <v>924</v>
      </c>
      <c r="C568" s="118"/>
      <c r="D568" s="119"/>
      <c r="E568" s="115" t="s">
        <v>923</v>
      </c>
      <c r="F568" s="116"/>
    </row>
    <row r="569" spans="2:6" ht="33" customHeight="1" x14ac:dyDescent="0.4">
      <c r="B569" s="117" t="s">
        <v>924</v>
      </c>
      <c r="C569" s="118"/>
      <c r="D569" s="119"/>
      <c r="E569" s="115" t="s">
        <v>898</v>
      </c>
      <c r="F569" s="116"/>
    </row>
    <row r="570" spans="2:6" x14ac:dyDescent="0.4">
      <c r="B570" s="110"/>
      <c r="C570" s="111"/>
      <c r="D570" s="112"/>
      <c r="E570" s="113"/>
      <c r="F570" s="114"/>
    </row>
    <row r="572" spans="2:6" x14ac:dyDescent="0.4">
      <c r="B572" s="49" t="s">
        <v>4</v>
      </c>
      <c r="C572" s="139" t="s">
        <v>430</v>
      </c>
      <c r="D572" s="139"/>
      <c r="E572" s="139"/>
      <c r="F572" s="140"/>
    </row>
    <row r="573" spans="2:6" ht="219" customHeight="1" x14ac:dyDescent="0.4">
      <c r="B573" s="51" t="s">
        <v>222</v>
      </c>
      <c r="C573" s="133" t="s">
        <v>619</v>
      </c>
      <c r="D573" s="133"/>
      <c r="E573" s="133"/>
      <c r="F573" s="134"/>
    </row>
    <row r="574" spans="2:6" x14ac:dyDescent="0.4">
      <c r="B574" s="51" t="s">
        <v>218</v>
      </c>
      <c r="C574" s="133" t="s">
        <v>250</v>
      </c>
      <c r="D574" s="133"/>
      <c r="E574" s="133"/>
      <c r="F574" s="134"/>
    </row>
    <row r="575" spans="2:6" x14ac:dyDescent="0.4">
      <c r="B575" s="23" t="s">
        <v>219</v>
      </c>
      <c r="C575" s="133" t="s">
        <v>431</v>
      </c>
      <c r="D575" s="133"/>
      <c r="E575" s="133"/>
      <c r="F575" s="134"/>
    </row>
    <row r="576" spans="2:6" x14ac:dyDescent="0.4">
      <c r="B576" s="23" t="s">
        <v>138</v>
      </c>
      <c r="C576" s="133" t="s">
        <v>432</v>
      </c>
      <c r="D576" s="133"/>
      <c r="E576" s="133"/>
      <c r="F576" s="134"/>
    </row>
    <row r="577" spans="2:6" x14ac:dyDescent="0.4">
      <c r="B577" s="23" t="s">
        <v>220</v>
      </c>
      <c r="C577" s="133" t="s">
        <v>244</v>
      </c>
      <c r="D577" s="133"/>
      <c r="E577" s="133"/>
      <c r="F577" s="134"/>
    </row>
    <row r="578" spans="2:6" x14ac:dyDescent="0.4">
      <c r="B578" s="23" t="s">
        <v>38</v>
      </c>
      <c r="C578" s="133" t="s">
        <v>266</v>
      </c>
      <c r="D578" s="133"/>
      <c r="E578" s="133"/>
      <c r="F578" s="134"/>
    </row>
    <row r="579" spans="2:6" ht="16.5" customHeight="1" x14ac:dyDescent="0.4">
      <c r="B579" s="23" t="s">
        <v>221</v>
      </c>
      <c r="C579" s="133" t="s">
        <v>626</v>
      </c>
      <c r="D579" s="133"/>
      <c r="E579" s="133"/>
      <c r="F579" s="134"/>
    </row>
    <row r="580" spans="2:6" x14ac:dyDescent="0.4">
      <c r="B580" s="23" t="s">
        <v>223</v>
      </c>
      <c r="C580" s="133" t="s">
        <v>259</v>
      </c>
      <c r="D580" s="133"/>
      <c r="E580" s="133"/>
      <c r="F580" s="134"/>
    </row>
    <row r="581" spans="2:6" x14ac:dyDescent="0.4">
      <c r="B581" s="23" t="s">
        <v>7</v>
      </c>
      <c r="C581" s="133" t="s">
        <v>6</v>
      </c>
      <c r="D581" s="133"/>
      <c r="E581" s="133"/>
      <c r="F581" s="134"/>
    </row>
    <row r="582" spans="2:6" x14ac:dyDescent="0.4">
      <c r="B582" s="23" t="s">
        <v>409</v>
      </c>
      <c r="C582" s="135" t="s">
        <v>379</v>
      </c>
      <c r="D582" s="135"/>
      <c r="E582" s="135"/>
      <c r="F582" s="136"/>
    </row>
    <row r="583" spans="2:6" x14ac:dyDescent="0.4">
      <c r="B583" s="24" t="s">
        <v>410</v>
      </c>
      <c r="C583" s="137" t="s">
        <v>345</v>
      </c>
      <c r="D583" s="137"/>
      <c r="E583" s="137"/>
      <c r="F583" s="138"/>
    </row>
    <row r="584" spans="2:6" x14ac:dyDescent="0.4">
      <c r="B584" s="11" t="s">
        <v>658</v>
      </c>
      <c r="C584" s="12" t="s">
        <v>2</v>
      </c>
      <c r="D584" s="12" t="s">
        <v>3</v>
      </c>
      <c r="E584" s="12" t="s">
        <v>4</v>
      </c>
      <c r="F584" s="13" t="s">
        <v>5</v>
      </c>
    </row>
    <row r="585" spans="2:6" x14ac:dyDescent="0.4">
      <c r="B585" s="18" t="s">
        <v>661</v>
      </c>
      <c r="C585" s="19" t="s">
        <v>30</v>
      </c>
      <c r="D585" s="19"/>
      <c r="E585" s="19" t="s">
        <v>662</v>
      </c>
      <c r="F585" s="17" t="s">
        <v>0</v>
      </c>
    </row>
    <row r="586" spans="2:6" x14ac:dyDescent="0.4">
      <c r="B586" s="18" t="s">
        <v>664</v>
      </c>
      <c r="C586" s="19" t="s">
        <v>30</v>
      </c>
      <c r="D586" s="19"/>
      <c r="E586" s="19" t="s">
        <v>663</v>
      </c>
      <c r="F586" s="40"/>
    </row>
    <row r="587" spans="2:6" x14ac:dyDescent="0.4">
      <c r="B587" s="18" t="s">
        <v>660</v>
      </c>
      <c r="C587" s="19" t="s">
        <v>30</v>
      </c>
      <c r="D587" s="19"/>
      <c r="E587" s="19" t="s">
        <v>659</v>
      </c>
      <c r="F587" s="40"/>
    </row>
    <row r="588" spans="2:6" x14ac:dyDescent="0.4">
      <c r="B588" s="20"/>
      <c r="C588" s="21"/>
      <c r="D588" s="21"/>
      <c r="E588" s="21"/>
      <c r="F588" s="22"/>
    </row>
    <row r="589" spans="2:6" x14ac:dyDescent="0.4">
      <c r="B589" s="123" t="s">
        <v>875</v>
      </c>
      <c r="C589" s="124"/>
      <c r="D589" s="124"/>
      <c r="E589" s="125" t="s">
        <v>892</v>
      </c>
      <c r="F589" s="126"/>
    </row>
    <row r="590" spans="2:6" ht="33" customHeight="1" x14ac:dyDescent="0.4">
      <c r="B590" s="117" t="s">
        <v>930</v>
      </c>
      <c r="C590" s="118"/>
      <c r="D590" s="119"/>
      <c r="E590" s="115" t="s">
        <v>905</v>
      </c>
      <c r="F590" s="116"/>
    </row>
    <row r="591" spans="2:6" x14ac:dyDescent="0.4">
      <c r="B591" s="117" t="s">
        <v>931</v>
      </c>
      <c r="C591" s="118"/>
      <c r="D591" s="119"/>
      <c r="E591" s="115" t="s">
        <v>923</v>
      </c>
      <c r="F591" s="116"/>
    </row>
    <row r="592" spans="2:6" x14ac:dyDescent="0.4">
      <c r="B592" s="117" t="s">
        <v>932</v>
      </c>
      <c r="C592" s="118"/>
      <c r="D592" s="119"/>
      <c r="E592" s="115" t="s">
        <v>923</v>
      </c>
      <c r="F592" s="116"/>
    </row>
    <row r="593" spans="2:6" ht="33" customHeight="1" x14ac:dyDescent="0.4">
      <c r="B593" s="117" t="s">
        <v>933</v>
      </c>
      <c r="C593" s="118"/>
      <c r="D593" s="119"/>
      <c r="E593" s="115" t="s">
        <v>898</v>
      </c>
      <c r="F593" s="116"/>
    </row>
    <row r="594" spans="2:6" x14ac:dyDescent="0.4">
      <c r="B594" s="110"/>
      <c r="C594" s="111"/>
      <c r="D594" s="112"/>
      <c r="E594" s="113"/>
      <c r="F594" s="114"/>
    </row>
    <row r="596" spans="2:6" x14ac:dyDescent="0.4">
      <c r="B596" s="49" t="s">
        <v>4</v>
      </c>
      <c r="C596" s="139" t="s">
        <v>433</v>
      </c>
      <c r="D596" s="139"/>
      <c r="E596" s="139"/>
      <c r="F596" s="140"/>
    </row>
    <row r="597" spans="2:6" ht="214.5" customHeight="1" x14ac:dyDescent="0.4">
      <c r="B597" s="51" t="s">
        <v>222</v>
      </c>
      <c r="C597" s="133" t="s">
        <v>618</v>
      </c>
      <c r="D597" s="133"/>
      <c r="E597" s="133"/>
      <c r="F597" s="134"/>
    </row>
    <row r="598" spans="2:6" x14ac:dyDescent="0.4">
      <c r="B598" s="51" t="s">
        <v>218</v>
      </c>
      <c r="C598" s="133" t="s">
        <v>250</v>
      </c>
      <c r="D598" s="133"/>
      <c r="E598" s="133"/>
      <c r="F598" s="134"/>
    </row>
    <row r="599" spans="2:6" x14ac:dyDescent="0.4">
      <c r="B599" s="23" t="s">
        <v>219</v>
      </c>
      <c r="C599" s="133" t="s">
        <v>434</v>
      </c>
      <c r="D599" s="133"/>
      <c r="E599" s="133"/>
      <c r="F599" s="134"/>
    </row>
    <row r="600" spans="2:6" x14ac:dyDescent="0.4">
      <c r="B600" s="23" t="s">
        <v>138</v>
      </c>
      <c r="C600" s="133" t="s">
        <v>435</v>
      </c>
      <c r="D600" s="133"/>
      <c r="E600" s="133"/>
      <c r="F600" s="134"/>
    </row>
    <row r="601" spans="2:6" x14ac:dyDescent="0.4">
      <c r="B601" s="23" t="s">
        <v>220</v>
      </c>
      <c r="C601" s="133" t="s">
        <v>244</v>
      </c>
      <c r="D601" s="133"/>
      <c r="E601" s="133"/>
      <c r="F601" s="134"/>
    </row>
    <row r="602" spans="2:6" x14ac:dyDescent="0.4">
      <c r="B602" s="23" t="s">
        <v>38</v>
      </c>
      <c r="C602" s="133" t="s">
        <v>266</v>
      </c>
      <c r="D602" s="133"/>
      <c r="E602" s="133"/>
      <c r="F602" s="134"/>
    </row>
    <row r="603" spans="2:6" ht="16.5" customHeight="1" x14ac:dyDescent="0.4">
      <c r="B603" s="23" t="s">
        <v>221</v>
      </c>
      <c r="C603" s="133" t="s">
        <v>626</v>
      </c>
      <c r="D603" s="133"/>
      <c r="E603" s="133"/>
      <c r="F603" s="134"/>
    </row>
    <row r="604" spans="2:6" x14ac:dyDescent="0.4">
      <c r="B604" s="23" t="s">
        <v>223</v>
      </c>
      <c r="C604" s="133" t="s">
        <v>259</v>
      </c>
      <c r="D604" s="133"/>
      <c r="E604" s="133"/>
      <c r="F604" s="134"/>
    </row>
    <row r="605" spans="2:6" x14ac:dyDescent="0.4">
      <c r="B605" s="23" t="s">
        <v>7</v>
      </c>
      <c r="C605" s="133" t="s">
        <v>6</v>
      </c>
      <c r="D605" s="133"/>
      <c r="E605" s="133"/>
      <c r="F605" s="134"/>
    </row>
    <row r="606" spans="2:6" x14ac:dyDescent="0.4">
      <c r="B606" s="23" t="s">
        <v>409</v>
      </c>
      <c r="C606" s="135" t="s">
        <v>379</v>
      </c>
      <c r="D606" s="135"/>
      <c r="E606" s="135"/>
      <c r="F606" s="136"/>
    </row>
    <row r="607" spans="2:6" ht="16.5" customHeight="1" x14ac:dyDescent="0.4">
      <c r="B607" s="24" t="s">
        <v>410</v>
      </c>
      <c r="C607" s="137" t="s">
        <v>347</v>
      </c>
      <c r="D607" s="137"/>
      <c r="E607" s="137"/>
      <c r="F607" s="138"/>
    </row>
    <row r="608" spans="2:6" x14ac:dyDescent="0.4">
      <c r="B608" s="11" t="s">
        <v>658</v>
      </c>
      <c r="C608" s="12" t="s">
        <v>2</v>
      </c>
      <c r="D608" s="12" t="s">
        <v>3</v>
      </c>
      <c r="E608" s="12" t="s">
        <v>4</v>
      </c>
      <c r="F608" s="13" t="s">
        <v>5</v>
      </c>
    </row>
    <row r="609" spans="2:6" x14ac:dyDescent="0.4">
      <c r="B609" s="18" t="s">
        <v>661</v>
      </c>
      <c r="C609" s="19" t="s">
        <v>30</v>
      </c>
      <c r="D609" s="19"/>
      <c r="E609" s="19" t="s">
        <v>662</v>
      </c>
      <c r="F609" s="17" t="s">
        <v>0</v>
      </c>
    </row>
    <row r="610" spans="2:6" x14ac:dyDescent="0.4">
      <c r="B610" s="18" t="s">
        <v>664</v>
      </c>
      <c r="C610" s="19" t="s">
        <v>30</v>
      </c>
      <c r="D610" s="19"/>
      <c r="E610" s="19" t="s">
        <v>663</v>
      </c>
      <c r="F610" s="40"/>
    </row>
    <row r="611" spans="2:6" x14ac:dyDescent="0.4">
      <c r="B611" s="18" t="s">
        <v>660</v>
      </c>
      <c r="C611" s="19" t="s">
        <v>30</v>
      </c>
      <c r="D611" s="19"/>
      <c r="E611" s="19" t="s">
        <v>659</v>
      </c>
      <c r="F611" s="40"/>
    </row>
    <row r="612" spans="2:6" x14ac:dyDescent="0.4">
      <c r="B612" s="20"/>
      <c r="C612" s="21"/>
      <c r="D612" s="21"/>
      <c r="E612" s="21"/>
      <c r="F612" s="22"/>
    </row>
    <row r="613" spans="2:6" x14ac:dyDescent="0.4">
      <c r="B613" s="123" t="s">
        <v>875</v>
      </c>
      <c r="C613" s="124"/>
      <c r="D613" s="124"/>
      <c r="E613" s="125" t="s">
        <v>892</v>
      </c>
      <c r="F613" s="126"/>
    </row>
    <row r="614" spans="2:6" ht="33" customHeight="1" x14ac:dyDescent="0.4">
      <c r="B614" s="117" t="s">
        <v>934</v>
      </c>
      <c r="C614" s="118"/>
      <c r="D614" s="119"/>
      <c r="E614" s="115" t="s">
        <v>905</v>
      </c>
      <c r="F614" s="116"/>
    </row>
    <row r="615" spans="2:6" x14ac:dyDescent="0.4">
      <c r="B615" s="117" t="s">
        <v>935</v>
      </c>
      <c r="C615" s="118"/>
      <c r="D615" s="119"/>
      <c r="E615" s="115" t="s">
        <v>923</v>
      </c>
      <c r="F615" s="116"/>
    </row>
    <row r="616" spans="2:6" x14ac:dyDescent="0.4">
      <c r="B616" s="117" t="s">
        <v>936</v>
      </c>
      <c r="C616" s="118"/>
      <c r="D616" s="119"/>
      <c r="E616" s="115" t="s">
        <v>923</v>
      </c>
      <c r="F616" s="116"/>
    </row>
    <row r="617" spans="2:6" ht="33" customHeight="1" x14ac:dyDescent="0.4">
      <c r="B617" s="117" t="s">
        <v>937</v>
      </c>
      <c r="C617" s="118"/>
      <c r="D617" s="119"/>
      <c r="E617" s="115" t="s">
        <v>898</v>
      </c>
      <c r="F617" s="116"/>
    </row>
    <row r="618" spans="2:6" x14ac:dyDescent="0.4">
      <c r="B618" s="110"/>
      <c r="C618" s="111"/>
      <c r="D618" s="112"/>
      <c r="E618" s="113"/>
      <c r="F618" s="114"/>
    </row>
    <row r="620" spans="2:6" x14ac:dyDescent="0.4">
      <c r="B620" s="49" t="s">
        <v>4</v>
      </c>
      <c r="C620" s="139" t="s">
        <v>617</v>
      </c>
      <c r="D620" s="139"/>
      <c r="E620" s="139"/>
      <c r="F620" s="140"/>
    </row>
    <row r="621" spans="2:6" ht="211.5" customHeight="1" x14ac:dyDescent="0.4">
      <c r="B621" s="51" t="s">
        <v>222</v>
      </c>
      <c r="C621" s="133" t="s">
        <v>624</v>
      </c>
      <c r="D621" s="133"/>
      <c r="E621" s="133"/>
      <c r="F621" s="134"/>
    </row>
    <row r="622" spans="2:6" x14ac:dyDescent="0.4">
      <c r="B622" s="51" t="s">
        <v>218</v>
      </c>
      <c r="C622" s="133" t="s">
        <v>250</v>
      </c>
      <c r="D622" s="133"/>
      <c r="E622" s="133"/>
      <c r="F622" s="134"/>
    </row>
    <row r="623" spans="2:6" x14ac:dyDescent="0.4">
      <c r="B623" s="23" t="s">
        <v>219</v>
      </c>
      <c r="C623" s="133" t="s">
        <v>616</v>
      </c>
      <c r="D623" s="133"/>
      <c r="E623" s="133"/>
      <c r="F623" s="134"/>
    </row>
    <row r="624" spans="2:6" x14ac:dyDescent="0.4">
      <c r="B624" s="23" t="s">
        <v>138</v>
      </c>
      <c r="C624" s="133" t="s">
        <v>625</v>
      </c>
      <c r="D624" s="133"/>
      <c r="E624" s="133"/>
      <c r="F624" s="134"/>
    </row>
    <row r="625" spans="2:6" x14ac:dyDescent="0.4">
      <c r="B625" s="23" t="s">
        <v>220</v>
      </c>
      <c r="C625" s="133" t="s">
        <v>244</v>
      </c>
      <c r="D625" s="133"/>
      <c r="E625" s="133"/>
      <c r="F625" s="134"/>
    </row>
    <row r="626" spans="2:6" x14ac:dyDescent="0.4">
      <c r="B626" s="23" t="s">
        <v>38</v>
      </c>
      <c r="C626" s="133" t="s">
        <v>266</v>
      </c>
      <c r="D626" s="133"/>
      <c r="E626" s="133"/>
      <c r="F626" s="134"/>
    </row>
    <row r="627" spans="2:6" ht="16.5" customHeight="1" x14ac:dyDescent="0.4">
      <c r="B627" s="23" t="s">
        <v>221</v>
      </c>
      <c r="C627" s="133" t="s">
        <v>626</v>
      </c>
      <c r="D627" s="133"/>
      <c r="E627" s="133"/>
      <c r="F627" s="134"/>
    </row>
    <row r="628" spans="2:6" x14ac:dyDescent="0.4">
      <c r="B628" s="23" t="s">
        <v>223</v>
      </c>
      <c r="C628" s="133" t="s">
        <v>259</v>
      </c>
      <c r="D628" s="133"/>
      <c r="E628" s="133"/>
      <c r="F628" s="134"/>
    </row>
    <row r="629" spans="2:6" x14ac:dyDescent="0.4">
      <c r="B629" s="23" t="s">
        <v>7</v>
      </c>
      <c r="C629" s="133" t="s">
        <v>6</v>
      </c>
      <c r="D629" s="133"/>
      <c r="E629" s="133"/>
      <c r="F629" s="134"/>
    </row>
    <row r="630" spans="2:6" x14ac:dyDescent="0.4">
      <c r="B630" s="23" t="s">
        <v>409</v>
      </c>
      <c r="C630" s="135" t="s">
        <v>379</v>
      </c>
      <c r="D630" s="135"/>
      <c r="E630" s="135"/>
      <c r="F630" s="136"/>
    </row>
    <row r="631" spans="2:6" ht="16.5" customHeight="1" x14ac:dyDescent="0.4">
      <c r="B631" s="24" t="s">
        <v>410</v>
      </c>
      <c r="C631" s="137" t="s">
        <v>351</v>
      </c>
      <c r="D631" s="137"/>
      <c r="E631" s="137"/>
      <c r="F631" s="138"/>
    </row>
    <row r="632" spans="2:6" x14ac:dyDescent="0.4">
      <c r="B632" s="11" t="s">
        <v>658</v>
      </c>
      <c r="C632" s="12" t="s">
        <v>2</v>
      </c>
      <c r="D632" s="12" t="s">
        <v>3</v>
      </c>
      <c r="E632" s="12" t="s">
        <v>4</v>
      </c>
      <c r="F632" s="13" t="s">
        <v>5</v>
      </c>
    </row>
    <row r="633" spans="2:6" x14ac:dyDescent="0.4">
      <c r="B633" s="18" t="s">
        <v>661</v>
      </c>
      <c r="C633" s="19" t="s">
        <v>30</v>
      </c>
      <c r="D633" s="19"/>
      <c r="E633" s="19" t="s">
        <v>662</v>
      </c>
      <c r="F633" s="17" t="s">
        <v>0</v>
      </c>
    </row>
    <row r="634" spans="2:6" x14ac:dyDescent="0.4">
      <c r="B634" s="18" t="s">
        <v>664</v>
      </c>
      <c r="C634" s="19" t="s">
        <v>30</v>
      </c>
      <c r="D634" s="19"/>
      <c r="E634" s="19" t="s">
        <v>663</v>
      </c>
      <c r="F634" s="40"/>
    </row>
    <row r="635" spans="2:6" x14ac:dyDescent="0.4">
      <c r="B635" s="18" t="s">
        <v>660</v>
      </c>
      <c r="C635" s="19" t="s">
        <v>30</v>
      </c>
      <c r="D635" s="19"/>
      <c r="E635" s="19" t="s">
        <v>659</v>
      </c>
      <c r="F635" s="40"/>
    </row>
    <row r="636" spans="2:6" x14ac:dyDescent="0.4">
      <c r="B636" s="20"/>
      <c r="C636" s="21"/>
      <c r="D636" s="21"/>
      <c r="E636" s="21"/>
      <c r="F636" s="22"/>
    </row>
    <row r="637" spans="2:6" x14ac:dyDescent="0.4">
      <c r="B637" s="123" t="s">
        <v>875</v>
      </c>
      <c r="C637" s="124"/>
      <c r="D637" s="124"/>
      <c r="E637" s="125" t="s">
        <v>892</v>
      </c>
      <c r="F637" s="126"/>
    </row>
    <row r="638" spans="2:6" x14ac:dyDescent="0.4">
      <c r="B638" s="117" t="s">
        <v>938</v>
      </c>
      <c r="C638" s="118"/>
      <c r="D638" s="119"/>
      <c r="E638" s="115" t="s">
        <v>905</v>
      </c>
      <c r="F638" s="116"/>
    </row>
    <row r="639" spans="2:6" x14ac:dyDescent="0.4">
      <c r="B639" s="117" t="s">
        <v>939</v>
      </c>
      <c r="C639" s="118"/>
      <c r="D639" s="119"/>
      <c r="E639" s="115" t="s">
        <v>923</v>
      </c>
      <c r="F639" s="116"/>
    </row>
    <row r="640" spans="2:6" x14ac:dyDescent="0.4">
      <c r="B640" s="117" t="s">
        <v>940</v>
      </c>
      <c r="C640" s="118"/>
      <c r="D640" s="119"/>
      <c r="E640" s="115" t="s">
        <v>923</v>
      </c>
      <c r="F640" s="116"/>
    </row>
    <row r="641" spans="2:6" ht="33" customHeight="1" x14ac:dyDescent="0.4">
      <c r="B641" s="117" t="s">
        <v>941</v>
      </c>
      <c r="C641" s="118"/>
      <c r="D641" s="119"/>
      <c r="E641" s="115" t="s">
        <v>898</v>
      </c>
      <c r="F641" s="116"/>
    </row>
    <row r="642" spans="2:6" x14ac:dyDescent="0.4">
      <c r="B642" s="110"/>
      <c r="C642" s="111"/>
      <c r="D642" s="112"/>
      <c r="E642" s="113"/>
      <c r="F642" s="114"/>
    </row>
    <row r="644" spans="2:6" x14ac:dyDescent="0.4">
      <c r="B644" s="49" t="s">
        <v>4</v>
      </c>
      <c r="C644" s="139" t="s">
        <v>438</v>
      </c>
      <c r="D644" s="139"/>
      <c r="E644" s="139"/>
      <c r="F644" s="140"/>
    </row>
    <row r="645" spans="2:6" ht="224.25" customHeight="1" x14ac:dyDescent="0.4">
      <c r="B645" s="51" t="s">
        <v>222</v>
      </c>
      <c r="C645" s="133" t="s">
        <v>610</v>
      </c>
      <c r="D645" s="133"/>
      <c r="E645" s="133"/>
      <c r="F645" s="134"/>
    </row>
    <row r="646" spans="2:6" x14ac:dyDescent="0.4">
      <c r="B646" s="51" t="s">
        <v>218</v>
      </c>
      <c r="C646" s="133" t="s">
        <v>250</v>
      </c>
      <c r="D646" s="133"/>
      <c r="E646" s="133"/>
      <c r="F646" s="134"/>
    </row>
    <row r="647" spans="2:6" x14ac:dyDescent="0.4">
      <c r="B647" s="23" t="s">
        <v>219</v>
      </c>
      <c r="C647" s="133" t="s">
        <v>436</v>
      </c>
      <c r="D647" s="133"/>
      <c r="E647" s="133"/>
      <c r="F647" s="134"/>
    </row>
    <row r="648" spans="2:6" x14ac:dyDescent="0.4">
      <c r="B648" s="23" t="s">
        <v>138</v>
      </c>
      <c r="C648" s="133" t="s">
        <v>437</v>
      </c>
      <c r="D648" s="133"/>
      <c r="E648" s="133"/>
      <c r="F648" s="134"/>
    </row>
    <row r="649" spans="2:6" x14ac:dyDescent="0.4">
      <c r="B649" s="23" t="s">
        <v>220</v>
      </c>
      <c r="C649" s="133" t="s">
        <v>244</v>
      </c>
      <c r="D649" s="133"/>
      <c r="E649" s="133"/>
      <c r="F649" s="134"/>
    </row>
    <row r="650" spans="2:6" x14ac:dyDescent="0.4">
      <c r="B650" s="23" t="s">
        <v>38</v>
      </c>
      <c r="C650" s="133" t="s">
        <v>266</v>
      </c>
      <c r="D650" s="133"/>
      <c r="E650" s="133"/>
      <c r="F650" s="134"/>
    </row>
    <row r="651" spans="2:6" ht="16.5" customHeight="1" x14ac:dyDescent="0.4">
      <c r="B651" s="23" t="s">
        <v>221</v>
      </c>
      <c r="C651" s="133" t="s">
        <v>626</v>
      </c>
      <c r="D651" s="133"/>
      <c r="E651" s="133"/>
      <c r="F651" s="134"/>
    </row>
    <row r="652" spans="2:6" x14ac:dyDescent="0.4">
      <c r="B652" s="23" t="s">
        <v>223</v>
      </c>
      <c r="C652" s="133" t="s">
        <v>259</v>
      </c>
      <c r="D652" s="133"/>
      <c r="E652" s="133"/>
      <c r="F652" s="134"/>
    </row>
    <row r="653" spans="2:6" x14ac:dyDescent="0.4">
      <c r="B653" s="23" t="s">
        <v>7</v>
      </c>
      <c r="C653" s="133" t="s">
        <v>6</v>
      </c>
      <c r="D653" s="133"/>
      <c r="E653" s="133"/>
      <c r="F653" s="134"/>
    </row>
    <row r="654" spans="2:6" x14ac:dyDescent="0.4">
      <c r="B654" s="23" t="s">
        <v>409</v>
      </c>
      <c r="C654" s="135" t="s">
        <v>379</v>
      </c>
      <c r="D654" s="135"/>
      <c r="E654" s="135"/>
      <c r="F654" s="136"/>
    </row>
    <row r="655" spans="2:6" ht="16.5" customHeight="1" x14ac:dyDescent="0.4">
      <c r="B655" s="24" t="s">
        <v>410</v>
      </c>
      <c r="C655" s="137" t="s">
        <v>342</v>
      </c>
      <c r="D655" s="137"/>
      <c r="E655" s="137"/>
      <c r="F655" s="138"/>
    </row>
    <row r="656" spans="2:6" x14ac:dyDescent="0.4">
      <c r="B656" s="11" t="s">
        <v>658</v>
      </c>
      <c r="C656" s="12" t="s">
        <v>2</v>
      </c>
      <c r="D656" s="12" t="s">
        <v>3</v>
      </c>
      <c r="E656" s="12" t="s">
        <v>4</v>
      </c>
      <c r="F656" s="13" t="s">
        <v>5</v>
      </c>
    </row>
    <row r="657" spans="2:6" x14ac:dyDescent="0.4">
      <c r="B657" s="18" t="s">
        <v>661</v>
      </c>
      <c r="C657" s="19" t="s">
        <v>30</v>
      </c>
      <c r="D657" s="19"/>
      <c r="E657" s="19" t="s">
        <v>662</v>
      </c>
      <c r="F657" s="17" t="s">
        <v>0</v>
      </c>
    </row>
    <row r="658" spans="2:6" x14ac:dyDescent="0.4">
      <c r="B658" s="18" t="s">
        <v>664</v>
      </c>
      <c r="C658" s="19" t="s">
        <v>30</v>
      </c>
      <c r="D658" s="19"/>
      <c r="E658" s="19" t="s">
        <v>663</v>
      </c>
      <c r="F658" s="40"/>
    </row>
    <row r="659" spans="2:6" x14ac:dyDescent="0.4">
      <c r="B659" s="18" t="s">
        <v>660</v>
      </c>
      <c r="C659" s="19" t="s">
        <v>30</v>
      </c>
      <c r="D659" s="19"/>
      <c r="E659" s="19" t="s">
        <v>659</v>
      </c>
      <c r="F659" s="40"/>
    </row>
    <row r="660" spans="2:6" x14ac:dyDescent="0.4">
      <c r="B660" s="20"/>
      <c r="C660" s="21"/>
      <c r="D660" s="21"/>
      <c r="E660" s="21"/>
      <c r="F660" s="22"/>
    </row>
    <row r="661" spans="2:6" x14ac:dyDescent="0.4">
      <c r="B661" s="123" t="s">
        <v>875</v>
      </c>
      <c r="C661" s="124"/>
      <c r="D661" s="124"/>
      <c r="E661" s="125" t="s">
        <v>892</v>
      </c>
      <c r="F661" s="126"/>
    </row>
    <row r="662" spans="2:6" x14ac:dyDescent="0.4">
      <c r="B662" s="117" t="s">
        <v>942</v>
      </c>
      <c r="C662" s="118"/>
      <c r="D662" s="119"/>
      <c r="E662" s="115" t="s">
        <v>905</v>
      </c>
      <c r="F662" s="116"/>
    </row>
    <row r="663" spans="2:6" x14ac:dyDescent="0.4">
      <c r="B663" s="117" t="s">
        <v>943</v>
      </c>
      <c r="C663" s="118"/>
      <c r="D663" s="119"/>
      <c r="E663" s="115" t="s">
        <v>923</v>
      </c>
      <c r="F663" s="116"/>
    </row>
    <row r="664" spans="2:6" x14ac:dyDescent="0.4">
      <c r="B664" s="117" t="s">
        <v>944</v>
      </c>
      <c r="C664" s="118"/>
      <c r="D664" s="119"/>
      <c r="E664" s="115" t="s">
        <v>923</v>
      </c>
      <c r="F664" s="116"/>
    </row>
    <row r="665" spans="2:6" ht="33" customHeight="1" x14ac:dyDescent="0.4">
      <c r="B665" s="117" t="s">
        <v>945</v>
      </c>
      <c r="C665" s="118"/>
      <c r="D665" s="119"/>
      <c r="E665" s="115" t="s">
        <v>898</v>
      </c>
      <c r="F665" s="116"/>
    </row>
    <row r="666" spans="2:6" x14ac:dyDescent="0.4">
      <c r="B666" s="110"/>
      <c r="C666" s="111"/>
      <c r="D666" s="112"/>
      <c r="E666" s="113"/>
      <c r="F666" s="114"/>
    </row>
    <row r="668" spans="2:6" ht="16.5" customHeight="1" x14ac:dyDescent="0.4">
      <c r="B668" s="49" t="s">
        <v>4</v>
      </c>
      <c r="C668" s="139" t="s">
        <v>439</v>
      </c>
      <c r="D668" s="139"/>
      <c r="E668" s="139"/>
      <c r="F668" s="140"/>
    </row>
    <row r="669" spans="2:6" ht="233.25" customHeight="1" x14ac:dyDescent="0.4">
      <c r="B669" s="51" t="s">
        <v>222</v>
      </c>
      <c r="C669" s="133" t="s">
        <v>611</v>
      </c>
      <c r="D669" s="133"/>
      <c r="E669" s="133"/>
      <c r="F669" s="134"/>
    </row>
    <row r="670" spans="2:6" x14ac:dyDescent="0.4">
      <c r="B670" s="51" t="s">
        <v>218</v>
      </c>
      <c r="C670" s="133" t="s">
        <v>250</v>
      </c>
      <c r="D670" s="133"/>
      <c r="E670" s="133"/>
      <c r="F670" s="134"/>
    </row>
    <row r="671" spans="2:6" x14ac:dyDescent="0.4">
      <c r="B671" s="23" t="s">
        <v>219</v>
      </c>
      <c r="C671" s="133" t="s">
        <v>440</v>
      </c>
      <c r="D671" s="133"/>
      <c r="E671" s="133"/>
      <c r="F671" s="134"/>
    </row>
    <row r="672" spans="2:6" x14ac:dyDescent="0.4">
      <c r="B672" s="23" t="s">
        <v>138</v>
      </c>
      <c r="C672" s="133" t="s">
        <v>441</v>
      </c>
      <c r="D672" s="133"/>
      <c r="E672" s="133"/>
      <c r="F672" s="134"/>
    </row>
    <row r="673" spans="2:6" x14ac:dyDescent="0.4">
      <c r="B673" s="23" t="s">
        <v>220</v>
      </c>
      <c r="C673" s="133" t="s">
        <v>244</v>
      </c>
      <c r="D673" s="133"/>
      <c r="E673" s="133"/>
      <c r="F673" s="134"/>
    </row>
    <row r="674" spans="2:6" x14ac:dyDescent="0.4">
      <c r="B674" s="23" t="s">
        <v>38</v>
      </c>
      <c r="C674" s="133" t="s">
        <v>266</v>
      </c>
      <c r="D674" s="133"/>
      <c r="E674" s="133"/>
      <c r="F674" s="134"/>
    </row>
    <row r="675" spans="2:6" ht="16.5" customHeight="1" x14ac:dyDescent="0.4">
      <c r="B675" s="23" t="s">
        <v>221</v>
      </c>
      <c r="C675" s="133" t="s">
        <v>626</v>
      </c>
      <c r="D675" s="133"/>
      <c r="E675" s="133"/>
      <c r="F675" s="134"/>
    </row>
    <row r="676" spans="2:6" x14ac:dyDescent="0.4">
      <c r="B676" s="23" t="s">
        <v>223</v>
      </c>
      <c r="C676" s="133" t="s">
        <v>259</v>
      </c>
      <c r="D676" s="133"/>
      <c r="E676" s="133"/>
      <c r="F676" s="134"/>
    </row>
    <row r="677" spans="2:6" x14ac:dyDescent="0.4">
      <c r="B677" s="23" t="s">
        <v>7</v>
      </c>
      <c r="C677" s="133" t="s">
        <v>6</v>
      </c>
      <c r="D677" s="133"/>
      <c r="E677" s="133"/>
      <c r="F677" s="134"/>
    </row>
    <row r="678" spans="2:6" x14ac:dyDescent="0.4">
      <c r="B678" s="23" t="s">
        <v>409</v>
      </c>
      <c r="C678" s="135" t="s">
        <v>379</v>
      </c>
      <c r="D678" s="135"/>
      <c r="E678" s="135"/>
      <c r="F678" s="136"/>
    </row>
    <row r="679" spans="2:6" ht="16.5" customHeight="1" x14ac:dyDescent="0.4">
      <c r="B679" s="24" t="s">
        <v>410</v>
      </c>
      <c r="C679" s="137" t="s">
        <v>313</v>
      </c>
      <c r="D679" s="137"/>
      <c r="E679" s="137"/>
      <c r="F679" s="138"/>
    </row>
    <row r="680" spans="2:6" x14ac:dyDescent="0.4">
      <c r="B680" s="11" t="s">
        <v>658</v>
      </c>
      <c r="C680" s="12" t="s">
        <v>2</v>
      </c>
      <c r="D680" s="12" t="s">
        <v>3</v>
      </c>
      <c r="E680" s="12" t="s">
        <v>4</v>
      </c>
      <c r="F680" s="13" t="s">
        <v>5</v>
      </c>
    </row>
    <row r="681" spans="2:6" x14ac:dyDescent="0.4">
      <c r="B681" s="18" t="s">
        <v>661</v>
      </c>
      <c r="C681" s="19" t="s">
        <v>30</v>
      </c>
      <c r="D681" s="19"/>
      <c r="E681" s="19" t="s">
        <v>662</v>
      </c>
      <c r="F681" s="17" t="s">
        <v>0</v>
      </c>
    </row>
    <row r="682" spans="2:6" x14ac:dyDescent="0.4">
      <c r="B682" s="18" t="s">
        <v>664</v>
      </c>
      <c r="C682" s="19" t="s">
        <v>30</v>
      </c>
      <c r="D682" s="19"/>
      <c r="E682" s="19" t="s">
        <v>663</v>
      </c>
      <c r="F682" s="40"/>
    </row>
    <row r="683" spans="2:6" x14ac:dyDescent="0.4">
      <c r="B683" s="18" t="s">
        <v>660</v>
      </c>
      <c r="C683" s="19" t="s">
        <v>30</v>
      </c>
      <c r="D683" s="19"/>
      <c r="E683" s="19" t="s">
        <v>659</v>
      </c>
      <c r="F683" s="40"/>
    </row>
    <row r="684" spans="2:6" x14ac:dyDescent="0.4">
      <c r="B684" s="20"/>
      <c r="C684" s="21"/>
      <c r="D684" s="21"/>
      <c r="E684" s="21"/>
      <c r="F684" s="22"/>
    </row>
    <row r="685" spans="2:6" x14ac:dyDescent="0.4">
      <c r="B685" s="123" t="s">
        <v>875</v>
      </c>
      <c r="C685" s="124"/>
      <c r="D685" s="124"/>
      <c r="E685" s="125" t="s">
        <v>892</v>
      </c>
      <c r="F685" s="126"/>
    </row>
    <row r="686" spans="2:6" x14ac:dyDescent="0.4">
      <c r="B686" s="117" t="s">
        <v>946</v>
      </c>
      <c r="C686" s="118"/>
      <c r="D686" s="119"/>
      <c r="E686" s="115" t="s">
        <v>905</v>
      </c>
      <c r="F686" s="116"/>
    </row>
    <row r="687" spans="2:6" x14ac:dyDescent="0.4">
      <c r="B687" s="117" t="s">
        <v>947</v>
      </c>
      <c r="C687" s="118"/>
      <c r="D687" s="119"/>
      <c r="E687" s="115" t="s">
        <v>923</v>
      </c>
      <c r="F687" s="116"/>
    </row>
    <row r="688" spans="2:6" x14ac:dyDescent="0.4">
      <c r="B688" s="117" t="s">
        <v>948</v>
      </c>
      <c r="C688" s="118"/>
      <c r="D688" s="119"/>
      <c r="E688" s="115" t="s">
        <v>923</v>
      </c>
      <c r="F688" s="116"/>
    </row>
    <row r="689" spans="2:6" ht="33" customHeight="1" x14ac:dyDescent="0.4">
      <c r="B689" s="117" t="s">
        <v>949</v>
      </c>
      <c r="C689" s="118"/>
      <c r="D689" s="119"/>
      <c r="E689" s="115" t="s">
        <v>898</v>
      </c>
      <c r="F689" s="116"/>
    </row>
    <row r="690" spans="2:6" x14ac:dyDescent="0.4">
      <c r="B690" s="110"/>
      <c r="C690" s="111"/>
      <c r="D690" s="112"/>
      <c r="E690" s="113"/>
      <c r="F690" s="114"/>
    </row>
    <row r="692" spans="2:6" x14ac:dyDescent="0.4">
      <c r="B692" s="49" t="s">
        <v>4</v>
      </c>
      <c r="C692" s="139" t="s">
        <v>442</v>
      </c>
      <c r="D692" s="139"/>
      <c r="E692" s="139"/>
      <c r="F692" s="140"/>
    </row>
    <row r="693" spans="2:6" ht="175.5" customHeight="1" x14ac:dyDescent="0.4">
      <c r="B693" s="51" t="s">
        <v>222</v>
      </c>
      <c r="C693" s="133" t="s">
        <v>612</v>
      </c>
      <c r="D693" s="133"/>
      <c r="E693" s="133"/>
      <c r="F693" s="134"/>
    </row>
    <row r="694" spans="2:6" x14ac:dyDescent="0.4">
      <c r="B694" s="51" t="s">
        <v>218</v>
      </c>
      <c r="C694" s="133" t="s">
        <v>250</v>
      </c>
      <c r="D694" s="133"/>
      <c r="E694" s="133"/>
      <c r="F694" s="134"/>
    </row>
    <row r="695" spans="2:6" x14ac:dyDescent="0.4">
      <c r="B695" s="23" t="s">
        <v>219</v>
      </c>
      <c r="C695" s="133" t="s">
        <v>443</v>
      </c>
      <c r="D695" s="133"/>
      <c r="E695" s="133"/>
      <c r="F695" s="134"/>
    </row>
    <row r="696" spans="2:6" x14ac:dyDescent="0.4">
      <c r="B696" s="23" t="s">
        <v>138</v>
      </c>
      <c r="C696" s="133" t="s">
        <v>444</v>
      </c>
      <c r="D696" s="133"/>
      <c r="E696" s="133"/>
      <c r="F696" s="134"/>
    </row>
    <row r="697" spans="2:6" x14ac:dyDescent="0.4">
      <c r="B697" s="23" t="s">
        <v>220</v>
      </c>
      <c r="C697" s="133" t="s">
        <v>244</v>
      </c>
      <c r="D697" s="133"/>
      <c r="E697" s="133"/>
      <c r="F697" s="134"/>
    </row>
    <row r="698" spans="2:6" x14ac:dyDescent="0.4">
      <c r="B698" s="23" t="s">
        <v>38</v>
      </c>
      <c r="C698" s="133" t="s">
        <v>266</v>
      </c>
      <c r="D698" s="133"/>
      <c r="E698" s="133"/>
      <c r="F698" s="134"/>
    </row>
    <row r="699" spans="2:6" ht="16.5" customHeight="1" x14ac:dyDescent="0.4">
      <c r="B699" s="23" t="s">
        <v>221</v>
      </c>
      <c r="C699" s="133" t="s">
        <v>626</v>
      </c>
      <c r="D699" s="133"/>
      <c r="E699" s="133"/>
      <c r="F699" s="134"/>
    </row>
    <row r="700" spans="2:6" x14ac:dyDescent="0.4">
      <c r="B700" s="23" t="s">
        <v>223</v>
      </c>
      <c r="C700" s="133" t="s">
        <v>259</v>
      </c>
      <c r="D700" s="133"/>
      <c r="E700" s="133"/>
      <c r="F700" s="134"/>
    </row>
    <row r="701" spans="2:6" x14ac:dyDescent="0.4">
      <c r="B701" s="23" t="s">
        <v>7</v>
      </c>
      <c r="C701" s="133" t="s">
        <v>6</v>
      </c>
      <c r="D701" s="133"/>
      <c r="E701" s="133"/>
      <c r="F701" s="134"/>
    </row>
    <row r="702" spans="2:6" x14ac:dyDescent="0.4">
      <c r="B702" s="23" t="s">
        <v>409</v>
      </c>
      <c r="C702" s="135" t="s">
        <v>379</v>
      </c>
      <c r="D702" s="135"/>
      <c r="E702" s="135"/>
      <c r="F702" s="136"/>
    </row>
    <row r="703" spans="2:6" ht="16.5" customHeight="1" x14ac:dyDescent="0.4">
      <c r="B703" s="24" t="s">
        <v>410</v>
      </c>
      <c r="C703" s="137" t="s">
        <v>330</v>
      </c>
      <c r="D703" s="137"/>
      <c r="E703" s="137"/>
      <c r="F703" s="138"/>
    </row>
    <row r="704" spans="2:6" x14ac:dyDescent="0.4">
      <c r="B704" s="11" t="s">
        <v>658</v>
      </c>
      <c r="C704" s="12" t="s">
        <v>2</v>
      </c>
      <c r="D704" s="12" t="s">
        <v>3</v>
      </c>
      <c r="E704" s="12" t="s">
        <v>4</v>
      </c>
      <c r="F704" s="13" t="s">
        <v>5</v>
      </c>
    </row>
    <row r="705" spans="2:6" x14ac:dyDescent="0.4">
      <c r="B705" s="18" t="s">
        <v>661</v>
      </c>
      <c r="C705" s="19" t="s">
        <v>30</v>
      </c>
      <c r="D705" s="19"/>
      <c r="E705" s="19" t="s">
        <v>662</v>
      </c>
      <c r="F705" s="17" t="s">
        <v>0</v>
      </c>
    </row>
    <row r="706" spans="2:6" x14ac:dyDescent="0.4">
      <c r="B706" s="18" t="s">
        <v>664</v>
      </c>
      <c r="C706" s="19" t="s">
        <v>30</v>
      </c>
      <c r="D706" s="19"/>
      <c r="E706" s="19" t="s">
        <v>663</v>
      </c>
      <c r="F706" s="40"/>
    </row>
    <row r="707" spans="2:6" x14ac:dyDescent="0.4">
      <c r="B707" s="18" t="s">
        <v>660</v>
      </c>
      <c r="C707" s="19" t="s">
        <v>30</v>
      </c>
      <c r="D707" s="19"/>
      <c r="E707" s="19" t="s">
        <v>659</v>
      </c>
      <c r="F707" s="40"/>
    </row>
    <row r="708" spans="2:6" x14ac:dyDescent="0.4">
      <c r="B708" s="20"/>
      <c r="C708" s="21"/>
      <c r="D708" s="21"/>
      <c r="E708" s="21"/>
      <c r="F708" s="22"/>
    </row>
    <row r="709" spans="2:6" x14ac:dyDescent="0.4">
      <c r="B709" s="123" t="s">
        <v>875</v>
      </c>
      <c r="C709" s="124"/>
      <c r="D709" s="124"/>
      <c r="E709" s="125" t="s">
        <v>892</v>
      </c>
      <c r="F709" s="126"/>
    </row>
    <row r="710" spans="2:6" ht="35.25" customHeight="1" x14ac:dyDescent="0.4">
      <c r="B710" s="117" t="s">
        <v>950</v>
      </c>
      <c r="C710" s="118"/>
      <c r="D710" s="119"/>
      <c r="E710" s="115" t="s">
        <v>905</v>
      </c>
      <c r="F710" s="116"/>
    </row>
    <row r="711" spans="2:6" x14ac:dyDescent="0.4">
      <c r="B711" s="117" t="s">
        <v>951</v>
      </c>
      <c r="C711" s="118"/>
      <c r="D711" s="119"/>
      <c r="E711" s="115" t="s">
        <v>923</v>
      </c>
      <c r="F711" s="116"/>
    </row>
    <row r="712" spans="2:6" ht="33" customHeight="1" x14ac:dyDescent="0.4">
      <c r="B712" s="117" t="s">
        <v>952</v>
      </c>
      <c r="C712" s="118"/>
      <c r="D712" s="119"/>
      <c r="E712" s="115" t="s">
        <v>923</v>
      </c>
      <c r="F712" s="116"/>
    </row>
    <row r="713" spans="2:6" ht="33" customHeight="1" x14ac:dyDescent="0.4">
      <c r="B713" s="117" t="s">
        <v>953</v>
      </c>
      <c r="C713" s="118"/>
      <c r="D713" s="119"/>
      <c r="E713" s="115" t="s">
        <v>898</v>
      </c>
      <c r="F713" s="116"/>
    </row>
    <row r="714" spans="2:6" x14ac:dyDescent="0.4">
      <c r="B714" s="110"/>
      <c r="C714" s="111"/>
      <c r="D714" s="112"/>
      <c r="E714" s="113"/>
      <c r="F714" s="114"/>
    </row>
    <row r="716" spans="2:6" x14ac:dyDescent="0.4">
      <c r="B716" s="49" t="s">
        <v>4</v>
      </c>
      <c r="C716" s="139" t="s">
        <v>696</v>
      </c>
      <c r="D716" s="139"/>
      <c r="E716" s="139"/>
      <c r="F716" s="140"/>
    </row>
    <row r="717" spans="2:6" ht="197.25" customHeight="1" x14ac:dyDescent="0.4">
      <c r="B717" s="51" t="s">
        <v>222</v>
      </c>
      <c r="C717" s="133" t="s">
        <v>613</v>
      </c>
      <c r="D717" s="133"/>
      <c r="E717" s="133"/>
      <c r="F717" s="134"/>
    </row>
    <row r="718" spans="2:6" x14ac:dyDescent="0.4">
      <c r="B718" s="51" t="s">
        <v>218</v>
      </c>
      <c r="C718" s="133" t="s">
        <v>250</v>
      </c>
      <c r="D718" s="133"/>
      <c r="E718" s="133"/>
      <c r="F718" s="134"/>
    </row>
    <row r="719" spans="2:6" x14ac:dyDescent="0.4">
      <c r="B719" s="23" t="s">
        <v>219</v>
      </c>
      <c r="C719" s="133" t="s">
        <v>445</v>
      </c>
      <c r="D719" s="133"/>
      <c r="E719" s="133"/>
      <c r="F719" s="134"/>
    </row>
    <row r="720" spans="2:6" x14ac:dyDescent="0.4">
      <c r="B720" s="23" t="s">
        <v>138</v>
      </c>
      <c r="C720" s="133" t="s">
        <v>446</v>
      </c>
      <c r="D720" s="133"/>
      <c r="E720" s="133"/>
      <c r="F720" s="134"/>
    </row>
    <row r="721" spans="2:6" x14ac:dyDescent="0.4">
      <c r="B721" s="23" t="s">
        <v>220</v>
      </c>
      <c r="C721" s="133" t="s">
        <v>244</v>
      </c>
      <c r="D721" s="133"/>
      <c r="E721" s="133"/>
      <c r="F721" s="134"/>
    </row>
    <row r="722" spans="2:6" x14ac:dyDescent="0.4">
      <c r="B722" s="23" t="s">
        <v>38</v>
      </c>
      <c r="C722" s="133" t="s">
        <v>266</v>
      </c>
      <c r="D722" s="133"/>
      <c r="E722" s="133"/>
      <c r="F722" s="134"/>
    </row>
    <row r="723" spans="2:6" ht="16.5" customHeight="1" x14ac:dyDescent="0.4">
      <c r="B723" s="23" t="s">
        <v>221</v>
      </c>
      <c r="C723" s="133" t="s">
        <v>626</v>
      </c>
      <c r="D723" s="133"/>
      <c r="E723" s="133"/>
      <c r="F723" s="134"/>
    </row>
    <row r="724" spans="2:6" x14ac:dyDescent="0.4">
      <c r="B724" s="23" t="s">
        <v>223</v>
      </c>
      <c r="C724" s="133" t="s">
        <v>259</v>
      </c>
      <c r="D724" s="133"/>
      <c r="E724" s="133"/>
      <c r="F724" s="134"/>
    </row>
    <row r="725" spans="2:6" x14ac:dyDescent="0.4">
      <c r="B725" s="23" t="s">
        <v>7</v>
      </c>
      <c r="C725" s="133" t="s">
        <v>6</v>
      </c>
      <c r="D725" s="133"/>
      <c r="E725" s="133"/>
      <c r="F725" s="134"/>
    </row>
    <row r="726" spans="2:6" x14ac:dyDescent="0.4">
      <c r="B726" s="23" t="s">
        <v>409</v>
      </c>
      <c r="C726" s="135" t="s">
        <v>379</v>
      </c>
      <c r="D726" s="135"/>
      <c r="E726" s="135"/>
      <c r="F726" s="136"/>
    </row>
    <row r="727" spans="2:6" ht="16.5" customHeight="1" x14ac:dyDescent="0.4">
      <c r="B727" s="24" t="s">
        <v>410</v>
      </c>
      <c r="C727" s="137" t="s">
        <v>372</v>
      </c>
      <c r="D727" s="137"/>
      <c r="E727" s="137"/>
      <c r="F727" s="138"/>
    </row>
    <row r="728" spans="2:6" x14ac:dyDescent="0.4">
      <c r="B728" s="11" t="s">
        <v>658</v>
      </c>
      <c r="C728" s="12" t="s">
        <v>2</v>
      </c>
      <c r="D728" s="12" t="s">
        <v>3</v>
      </c>
      <c r="E728" s="12" t="s">
        <v>4</v>
      </c>
      <c r="F728" s="13" t="s">
        <v>5</v>
      </c>
    </row>
    <row r="729" spans="2:6" x14ac:dyDescent="0.4">
      <c r="B729" s="18" t="s">
        <v>661</v>
      </c>
      <c r="C729" s="19" t="s">
        <v>30</v>
      </c>
      <c r="D729" s="19"/>
      <c r="E729" s="19" t="s">
        <v>662</v>
      </c>
      <c r="F729" s="17" t="s">
        <v>0</v>
      </c>
    </row>
    <row r="730" spans="2:6" x14ac:dyDescent="0.4">
      <c r="B730" s="18" t="s">
        <v>664</v>
      </c>
      <c r="C730" s="19" t="s">
        <v>30</v>
      </c>
      <c r="D730" s="19"/>
      <c r="E730" s="19" t="s">
        <v>663</v>
      </c>
      <c r="F730" s="40"/>
    </row>
    <row r="731" spans="2:6" x14ac:dyDescent="0.4">
      <c r="B731" s="18" t="s">
        <v>660</v>
      </c>
      <c r="C731" s="19" t="s">
        <v>30</v>
      </c>
      <c r="D731" s="19"/>
      <c r="E731" s="19" t="s">
        <v>659</v>
      </c>
      <c r="F731" s="40"/>
    </row>
    <row r="732" spans="2:6" x14ac:dyDescent="0.4">
      <c r="B732" s="20"/>
      <c r="C732" s="21"/>
      <c r="D732" s="21"/>
      <c r="E732" s="21"/>
      <c r="F732" s="22"/>
    </row>
    <row r="733" spans="2:6" x14ac:dyDescent="0.4">
      <c r="B733" s="123" t="s">
        <v>875</v>
      </c>
      <c r="C733" s="124"/>
      <c r="D733" s="124"/>
      <c r="E733" s="125" t="s">
        <v>892</v>
      </c>
      <c r="F733" s="126"/>
    </row>
    <row r="734" spans="2:6" ht="35.25" customHeight="1" x14ac:dyDescent="0.4">
      <c r="B734" s="117" t="s">
        <v>954</v>
      </c>
      <c r="C734" s="118"/>
      <c r="D734" s="119"/>
      <c r="E734" s="115" t="s">
        <v>905</v>
      </c>
      <c r="F734" s="116"/>
    </row>
    <row r="735" spans="2:6" x14ac:dyDescent="0.4">
      <c r="B735" s="117" t="s">
        <v>955</v>
      </c>
      <c r="C735" s="118"/>
      <c r="D735" s="119"/>
      <c r="E735" s="115" t="s">
        <v>923</v>
      </c>
      <c r="F735" s="116"/>
    </row>
    <row r="736" spans="2:6" ht="33" customHeight="1" x14ac:dyDescent="0.4">
      <c r="B736" s="117" t="s">
        <v>956</v>
      </c>
      <c r="C736" s="118"/>
      <c r="D736" s="119"/>
      <c r="E736" s="115" t="s">
        <v>923</v>
      </c>
      <c r="F736" s="116"/>
    </row>
    <row r="737" spans="2:6" ht="33" customHeight="1" x14ac:dyDescent="0.4">
      <c r="B737" s="117" t="s">
        <v>957</v>
      </c>
      <c r="C737" s="118"/>
      <c r="D737" s="119"/>
      <c r="E737" s="115" t="s">
        <v>898</v>
      </c>
      <c r="F737" s="116"/>
    </row>
    <row r="738" spans="2:6" x14ac:dyDescent="0.4">
      <c r="B738" s="110"/>
      <c r="C738" s="111"/>
      <c r="D738" s="112"/>
      <c r="E738" s="113"/>
      <c r="F738" s="114"/>
    </row>
    <row r="740" spans="2:6" x14ac:dyDescent="0.4">
      <c r="B740" s="49" t="s">
        <v>4</v>
      </c>
      <c r="C740" s="139" t="s">
        <v>695</v>
      </c>
      <c r="D740" s="139"/>
      <c r="E740" s="139"/>
      <c r="F740" s="140"/>
    </row>
    <row r="741" spans="2:6" ht="216" customHeight="1" x14ac:dyDescent="0.4">
      <c r="B741" s="51" t="s">
        <v>222</v>
      </c>
      <c r="C741" s="133" t="s">
        <v>614</v>
      </c>
      <c r="D741" s="133"/>
      <c r="E741" s="133"/>
      <c r="F741" s="134"/>
    </row>
    <row r="742" spans="2:6" x14ac:dyDescent="0.4">
      <c r="B742" s="51" t="s">
        <v>218</v>
      </c>
      <c r="C742" s="133" t="s">
        <v>250</v>
      </c>
      <c r="D742" s="133"/>
      <c r="E742" s="133"/>
      <c r="F742" s="134"/>
    </row>
    <row r="743" spans="2:6" x14ac:dyDescent="0.4">
      <c r="B743" s="23" t="s">
        <v>219</v>
      </c>
      <c r="C743" s="133" t="s">
        <v>447</v>
      </c>
      <c r="D743" s="133"/>
      <c r="E743" s="133"/>
      <c r="F743" s="134"/>
    </row>
    <row r="744" spans="2:6" x14ac:dyDescent="0.4">
      <c r="B744" s="23" t="s">
        <v>138</v>
      </c>
      <c r="C744" s="133" t="s">
        <v>448</v>
      </c>
      <c r="D744" s="133"/>
      <c r="E744" s="133"/>
      <c r="F744" s="134"/>
    </row>
    <row r="745" spans="2:6" x14ac:dyDescent="0.4">
      <c r="B745" s="23" t="s">
        <v>220</v>
      </c>
      <c r="C745" s="133" t="s">
        <v>244</v>
      </c>
      <c r="D745" s="133"/>
      <c r="E745" s="133"/>
      <c r="F745" s="134"/>
    </row>
    <row r="746" spans="2:6" x14ac:dyDescent="0.4">
      <c r="B746" s="23" t="s">
        <v>38</v>
      </c>
      <c r="C746" s="133" t="s">
        <v>266</v>
      </c>
      <c r="D746" s="133"/>
      <c r="E746" s="133"/>
      <c r="F746" s="134"/>
    </row>
    <row r="747" spans="2:6" ht="16.5" customHeight="1" x14ac:dyDescent="0.4">
      <c r="B747" s="23" t="s">
        <v>221</v>
      </c>
      <c r="C747" s="133" t="s">
        <v>626</v>
      </c>
      <c r="D747" s="133"/>
      <c r="E747" s="133"/>
      <c r="F747" s="134"/>
    </row>
    <row r="748" spans="2:6" x14ac:dyDescent="0.4">
      <c r="B748" s="23" t="s">
        <v>223</v>
      </c>
      <c r="C748" s="133" t="s">
        <v>259</v>
      </c>
      <c r="D748" s="133"/>
      <c r="E748" s="133"/>
      <c r="F748" s="134"/>
    </row>
    <row r="749" spans="2:6" x14ac:dyDescent="0.4">
      <c r="B749" s="23" t="s">
        <v>7</v>
      </c>
      <c r="C749" s="133" t="s">
        <v>6</v>
      </c>
      <c r="D749" s="133"/>
      <c r="E749" s="133"/>
      <c r="F749" s="134"/>
    </row>
    <row r="750" spans="2:6" x14ac:dyDescent="0.4">
      <c r="B750" s="23" t="s">
        <v>409</v>
      </c>
      <c r="C750" s="135" t="s">
        <v>379</v>
      </c>
      <c r="D750" s="135"/>
      <c r="E750" s="135"/>
      <c r="F750" s="136"/>
    </row>
    <row r="751" spans="2:6" ht="16.5" customHeight="1" x14ac:dyDescent="0.4">
      <c r="B751" s="24" t="s">
        <v>410</v>
      </c>
      <c r="C751" s="137" t="s">
        <v>368</v>
      </c>
      <c r="D751" s="137"/>
      <c r="E751" s="137"/>
      <c r="F751" s="138"/>
    </row>
    <row r="752" spans="2:6" x14ac:dyDescent="0.4">
      <c r="B752" s="11" t="s">
        <v>658</v>
      </c>
      <c r="C752" s="12" t="s">
        <v>2</v>
      </c>
      <c r="D752" s="12" t="s">
        <v>3</v>
      </c>
      <c r="E752" s="12" t="s">
        <v>4</v>
      </c>
      <c r="F752" s="13" t="s">
        <v>5</v>
      </c>
    </row>
    <row r="753" spans="2:6" x14ac:dyDescent="0.4">
      <c r="B753" s="18" t="s">
        <v>661</v>
      </c>
      <c r="C753" s="19" t="s">
        <v>30</v>
      </c>
      <c r="D753" s="19"/>
      <c r="E753" s="19" t="s">
        <v>662</v>
      </c>
      <c r="F753" s="17" t="s">
        <v>0</v>
      </c>
    </row>
    <row r="754" spans="2:6" x14ac:dyDescent="0.4">
      <c r="B754" s="18" t="s">
        <v>664</v>
      </c>
      <c r="C754" s="19" t="s">
        <v>30</v>
      </c>
      <c r="D754" s="19"/>
      <c r="E754" s="19" t="s">
        <v>663</v>
      </c>
      <c r="F754" s="40"/>
    </row>
    <row r="755" spans="2:6" x14ac:dyDescent="0.4">
      <c r="B755" s="18" t="s">
        <v>660</v>
      </c>
      <c r="C755" s="19" t="s">
        <v>30</v>
      </c>
      <c r="D755" s="19"/>
      <c r="E755" s="19" t="s">
        <v>659</v>
      </c>
      <c r="F755" s="40"/>
    </row>
    <row r="756" spans="2:6" x14ac:dyDescent="0.4">
      <c r="B756" s="20"/>
      <c r="C756" s="21"/>
      <c r="D756" s="21"/>
      <c r="E756" s="21"/>
      <c r="F756" s="22"/>
    </row>
    <row r="757" spans="2:6" x14ac:dyDescent="0.4">
      <c r="B757" s="123" t="s">
        <v>875</v>
      </c>
      <c r="C757" s="124"/>
      <c r="D757" s="124"/>
      <c r="E757" s="125" t="s">
        <v>892</v>
      </c>
      <c r="F757" s="126"/>
    </row>
    <row r="758" spans="2:6" ht="35.25" customHeight="1" x14ac:dyDescent="0.4">
      <c r="B758" s="117" t="s">
        <v>958</v>
      </c>
      <c r="C758" s="118"/>
      <c r="D758" s="119"/>
      <c r="E758" s="115" t="s">
        <v>905</v>
      </c>
      <c r="F758" s="116"/>
    </row>
    <row r="759" spans="2:6" x14ac:dyDescent="0.4">
      <c r="B759" s="117" t="s">
        <v>959</v>
      </c>
      <c r="C759" s="118"/>
      <c r="D759" s="119"/>
      <c r="E759" s="115" t="s">
        <v>923</v>
      </c>
      <c r="F759" s="116"/>
    </row>
    <row r="760" spans="2:6" x14ac:dyDescent="0.4">
      <c r="B760" s="117" t="s">
        <v>959</v>
      </c>
      <c r="C760" s="118"/>
      <c r="D760" s="119"/>
      <c r="E760" s="115" t="s">
        <v>923</v>
      </c>
      <c r="F760" s="116"/>
    </row>
    <row r="761" spans="2:6" ht="33" customHeight="1" x14ac:dyDescent="0.4">
      <c r="B761" s="117" t="s">
        <v>960</v>
      </c>
      <c r="C761" s="118"/>
      <c r="D761" s="119"/>
      <c r="E761" s="115" t="s">
        <v>898</v>
      </c>
      <c r="F761" s="116"/>
    </row>
    <row r="762" spans="2:6" x14ac:dyDescent="0.4">
      <c r="B762" s="110"/>
      <c r="C762" s="111"/>
      <c r="D762" s="112"/>
      <c r="E762" s="113"/>
      <c r="F762" s="114"/>
    </row>
    <row r="764" spans="2:6" x14ac:dyDescent="0.4">
      <c r="B764" s="49" t="s">
        <v>4</v>
      </c>
      <c r="C764" s="139" t="s">
        <v>694</v>
      </c>
      <c r="D764" s="139"/>
      <c r="E764" s="139"/>
      <c r="F764" s="140"/>
    </row>
    <row r="765" spans="2:6" ht="198" customHeight="1" x14ac:dyDescent="0.4">
      <c r="B765" s="51" t="s">
        <v>222</v>
      </c>
      <c r="C765" s="133" t="s">
        <v>615</v>
      </c>
      <c r="D765" s="133"/>
      <c r="E765" s="133"/>
      <c r="F765" s="134"/>
    </row>
    <row r="766" spans="2:6" x14ac:dyDescent="0.4">
      <c r="B766" s="51" t="s">
        <v>218</v>
      </c>
      <c r="C766" s="133" t="s">
        <v>250</v>
      </c>
      <c r="D766" s="133"/>
      <c r="E766" s="133"/>
      <c r="F766" s="134"/>
    </row>
    <row r="767" spans="2:6" x14ac:dyDescent="0.4">
      <c r="B767" s="23" t="s">
        <v>219</v>
      </c>
      <c r="C767" s="133" t="s">
        <v>449</v>
      </c>
      <c r="D767" s="133"/>
      <c r="E767" s="133"/>
      <c r="F767" s="134"/>
    </row>
    <row r="768" spans="2:6" x14ac:dyDescent="0.4">
      <c r="B768" s="23" t="s">
        <v>138</v>
      </c>
      <c r="C768" s="133" t="s">
        <v>450</v>
      </c>
      <c r="D768" s="133"/>
      <c r="E768" s="133"/>
      <c r="F768" s="134"/>
    </row>
    <row r="769" spans="2:6" x14ac:dyDescent="0.4">
      <c r="B769" s="23" t="s">
        <v>220</v>
      </c>
      <c r="C769" s="133" t="s">
        <v>244</v>
      </c>
      <c r="D769" s="133"/>
      <c r="E769" s="133"/>
      <c r="F769" s="134"/>
    </row>
    <row r="770" spans="2:6" x14ac:dyDescent="0.4">
      <c r="B770" s="23" t="s">
        <v>38</v>
      </c>
      <c r="C770" s="133" t="s">
        <v>266</v>
      </c>
      <c r="D770" s="133"/>
      <c r="E770" s="133"/>
      <c r="F770" s="134"/>
    </row>
    <row r="771" spans="2:6" ht="16.5" customHeight="1" x14ac:dyDescent="0.4">
      <c r="B771" s="23" t="s">
        <v>221</v>
      </c>
      <c r="C771" s="133" t="s">
        <v>626</v>
      </c>
      <c r="D771" s="133"/>
      <c r="E771" s="133"/>
      <c r="F771" s="134"/>
    </row>
    <row r="772" spans="2:6" x14ac:dyDescent="0.4">
      <c r="B772" s="23" t="s">
        <v>223</v>
      </c>
      <c r="C772" s="133" t="s">
        <v>259</v>
      </c>
      <c r="D772" s="133"/>
      <c r="E772" s="133"/>
      <c r="F772" s="134"/>
    </row>
    <row r="773" spans="2:6" x14ac:dyDescent="0.4">
      <c r="B773" s="23" t="s">
        <v>7</v>
      </c>
      <c r="C773" s="133" t="s">
        <v>6</v>
      </c>
      <c r="D773" s="133"/>
      <c r="E773" s="133"/>
      <c r="F773" s="134"/>
    </row>
    <row r="774" spans="2:6" x14ac:dyDescent="0.4">
      <c r="B774" s="23" t="s">
        <v>409</v>
      </c>
      <c r="C774" s="135" t="s">
        <v>379</v>
      </c>
      <c r="D774" s="135"/>
      <c r="E774" s="135"/>
      <c r="F774" s="136"/>
    </row>
    <row r="775" spans="2:6" ht="16.5" customHeight="1" x14ac:dyDescent="0.4">
      <c r="B775" s="24" t="s">
        <v>410</v>
      </c>
      <c r="C775" s="137" t="s">
        <v>364</v>
      </c>
      <c r="D775" s="137"/>
      <c r="E775" s="137"/>
      <c r="F775" s="138"/>
    </row>
    <row r="776" spans="2:6" x14ac:dyDescent="0.4">
      <c r="B776" s="11" t="s">
        <v>658</v>
      </c>
      <c r="C776" s="12" t="s">
        <v>2</v>
      </c>
      <c r="D776" s="12" t="s">
        <v>3</v>
      </c>
      <c r="E776" s="12" t="s">
        <v>4</v>
      </c>
      <c r="F776" s="13" t="s">
        <v>5</v>
      </c>
    </row>
    <row r="777" spans="2:6" x14ac:dyDescent="0.4">
      <c r="B777" s="18" t="s">
        <v>661</v>
      </c>
      <c r="C777" s="19" t="s">
        <v>30</v>
      </c>
      <c r="D777" s="19"/>
      <c r="E777" s="19" t="s">
        <v>662</v>
      </c>
      <c r="F777" s="17" t="s">
        <v>0</v>
      </c>
    </row>
    <row r="778" spans="2:6" x14ac:dyDescent="0.4">
      <c r="B778" s="18" t="s">
        <v>664</v>
      </c>
      <c r="C778" s="19" t="s">
        <v>30</v>
      </c>
      <c r="D778" s="19"/>
      <c r="E778" s="19" t="s">
        <v>663</v>
      </c>
      <c r="F778" s="40"/>
    </row>
    <row r="779" spans="2:6" x14ac:dyDescent="0.4">
      <c r="B779" s="18" t="s">
        <v>660</v>
      </c>
      <c r="C779" s="19" t="s">
        <v>30</v>
      </c>
      <c r="D779" s="19"/>
      <c r="E779" s="19" t="s">
        <v>659</v>
      </c>
      <c r="F779" s="40"/>
    </row>
    <row r="780" spans="2:6" x14ac:dyDescent="0.4">
      <c r="B780" s="20"/>
      <c r="C780" s="21"/>
      <c r="D780" s="21"/>
      <c r="E780" s="21"/>
      <c r="F780" s="22"/>
    </row>
    <row r="781" spans="2:6" x14ac:dyDescent="0.4">
      <c r="B781" s="123" t="s">
        <v>875</v>
      </c>
      <c r="C781" s="124"/>
      <c r="D781" s="124"/>
      <c r="E781" s="125" t="s">
        <v>892</v>
      </c>
      <c r="F781" s="126"/>
    </row>
    <row r="782" spans="2:6" ht="35.25" customHeight="1" x14ac:dyDescent="0.4">
      <c r="B782" s="117" t="s">
        <v>961</v>
      </c>
      <c r="C782" s="118"/>
      <c r="D782" s="119"/>
      <c r="E782" s="115" t="s">
        <v>905</v>
      </c>
      <c r="F782" s="116"/>
    </row>
    <row r="783" spans="2:6" ht="31.5" customHeight="1" x14ac:dyDescent="0.4">
      <c r="B783" s="117" t="s">
        <v>961</v>
      </c>
      <c r="C783" s="118"/>
      <c r="D783" s="119"/>
      <c r="E783" s="115" t="s">
        <v>923</v>
      </c>
      <c r="F783" s="116"/>
    </row>
    <row r="784" spans="2:6" ht="32.25" customHeight="1" x14ac:dyDescent="0.4">
      <c r="B784" s="117" t="s">
        <v>962</v>
      </c>
      <c r="C784" s="118"/>
      <c r="D784" s="119"/>
      <c r="E784" s="115" t="s">
        <v>923</v>
      </c>
      <c r="F784" s="116"/>
    </row>
    <row r="785" spans="2:6" ht="32.25" customHeight="1" x14ac:dyDescent="0.4">
      <c r="B785" s="117" t="s">
        <v>963</v>
      </c>
      <c r="C785" s="118"/>
      <c r="D785" s="119"/>
      <c r="E785" s="115" t="s">
        <v>898</v>
      </c>
      <c r="F785" s="116"/>
    </row>
    <row r="786" spans="2:6" x14ac:dyDescent="0.4">
      <c r="B786" s="110"/>
      <c r="C786" s="111"/>
      <c r="D786" s="112"/>
      <c r="E786" s="113"/>
      <c r="F786" s="114"/>
    </row>
    <row r="788" spans="2:6" x14ac:dyDescent="0.4">
      <c r="B788" s="49" t="s">
        <v>4</v>
      </c>
      <c r="C788" s="139" t="s">
        <v>627</v>
      </c>
      <c r="D788" s="139"/>
      <c r="E788" s="139"/>
      <c r="F788" s="140"/>
    </row>
    <row r="789" spans="2:6" ht="99" customHeight="1" x14ac:dyDescent="0.4">
      <c r="B789" s="51" t="s">
        <v>222</v>
      </c>
      <c r="C789" s="133" t="s">
        <v>628</v>
      </c>
      <c r="D789" s="133"/>
      <c r="E789" s="133"/>
      <c r="F789" s="134"/>
    </row>
    <row r="790" spans="2:6" x14ac:dyDescent="0.4">
      <c r="B790" s="51" t="s">
        <v>218</v>
      </c>
      <c r="C790" s="133" t="s">
        <v>250</v>
      </c>
      <c r="D790" s="133"/>
      <c r="E790" s="133"/>
      <c r="F790" s="134"/>
    </row>
    <row r="791" spans="2:6" x14ac:dyDescent="0.4">
      <c r="B791" s="23" t="s">
        <v>219</v>
      </c>
      <c r="C791" s="133" t="s">
        <v>633</v>
      </c>
      <c r="D791" s="133"/>
      <c r="E791" s="133"/>
      <c r="F791" s="134"/>
    </row>
    <row r="792" spans="2:6" x14ac:dyDescent="0.4">
      <c r="B792" s="23" t="s">
        <v>138</v>
      </c>
      <c r="C792" s="133" t="s">
        <v>629</v>
      </c>
      <c r="D792" s="133"/>
      <c r="E792" s="133"/>
      <c r="F792" s="134"/>
    </row>
    <row r="793" spans="2:6" x14ac:dyDescent="0.4">
      <c r="B793" s="23" t="s">
        <v>220</v>
      </c>
      <c r="C793" s="133" t="s">
        <v>244</v>
      </c>
      <c r="D793" s="133"/>
      <c r="E793" s="133"/>
      <c r="F793" s="134"/>
    </row>
    <row r="794" spans="2:6" x14ac:dyDescent="0.4">
      <c r="B794" s="23" t="s">
        <v>38</v>
      </c>
      <c r="C794" s="133" t="s">
        <v>630</v>
      </c>
      <c r="D794" s="133"/>
      <c r="E794" s="133"/>
      <c r="F794" s="134"/>
    </row>
    <row r="795" spans="2:6" x14ac:dyDescent="0.4">
      <c r="B795" s="23" t="s">
        <v>221</v>
      </c>
      <c r="C795" s="133" t="s">
        <v>241</v>
      </c>
      <c r="D795" s="133"/>
      <c r="E795" s="133"/>
      <c r="F795" s="134"/>
    </row>
    <row r="796" spans="2:6" x14ac:dyDescent="0.4">
      <c r="B796" s="23" t="s">
        <v>223</v>
      </c>
      <c r="C796" s="133" t="s">
        <v>259</v>
      </c>
      <c r="D796" s="133"/>
      <c r="E796" s="133"/>
      <c r="F796" s="134"/>
    </row>
    <row r="797" spans="2:6" x14ac:dyDescent="0.4">
      <c r="B797" s="23" t="s">
        <v>7</v>
      </c>
      <c r="C797" s="133" t="s">
        <v>32</v>
      </c>
      <c r="D797" s="133"/>
      <c r="E797" s="133"/>
      <c r="F797" s="134"/>
    </row>
    <row r="798" spans="2:6" x14ac:dyDescent="0.4">
      <c r="B798" s="23" t="s">
        <v>409</v>
      </c>
      <c r="C798" s="135" t="s">
        <v>379</v>
      </c>
      <c r="D798" s="135"/>
      <c r="E798" s="135"/>
      <c r="F798" s="136"/>
    </row>
    <row r="799" spans="2:6" ht="16.5" customHeight="1" x14ac:dyDescent="0.4">
      <c r="B799" s="24" t="s">
        <v>410</v>
      </c>
      <c r="C799" s="137" t="s">
        <v>467</v>
      </c>
      <c r="D799" s="137"/>
      <c r="E799" s="137"/>
      <c r="F799" s="138"/>
    </row>
    <row r="800" spans="2:6" x14ac:dyDescent="0.4">
      <c r="B800" s="123" t="s">
        <v>875</v>
      </c>
      <c r="C800" s="124"/>
      <c r="D800" s="124"/>
      <c r="E800" s="125" t="s">
        <v>892</v>
      </c>
      <c r="F800" s="126"/>
    </row>
    <row r="801" spans="2:6" ht="35.25" customHeight="1" x14ac:dyDescent="0.4">
      <c r="B801" s="117" t="s">
        <v>964</v>
      </c>
      <c r="C801" s="118"/>
      <c r="D801" s="119"/>
      <c r="E801" s="115" t="s">
        <v>905</v>
      </c>
      <c r="F801" s="116"/>
    </row>
    <row r="802" spans="2:6" ht="31.5" customHeight="1" x14ac:dyDescent="0.4">
      <c r="B802" s="117" t="s">
        <v>965</v>
      </c>
      <c r="C802" s="118"/>
      <c r="D802" s="119"/>
      <c r="E802" s="115" t="s">
        <v>905</v>
      </c>
      <c r="F802" s="116"/>
    </row>
    <row r="803" spans="2:6" ht="32.25" customHeight="1" x14ac:dyDescent="0.4">
      <c r="B803" s="117" t="s">
        <v>966</v>
      </c>
      <c r="C803" s="118"/>
      <c r="D803" s="119"/>
      <c r="E803" s="115" t="s">
        <v>891</v>
      </c>
      <c r="F803" s="116"/>
    </row>
    <row r="804" spans="2:6" ht="32.25" customHeight="1" x14ac:dyDescent="0.4">
      <c r="B804" s="117" t="s">
        <v>967</v>
      </c>
      <c r="C804" s="118"/>
      <c r="D804" s="119"/>
      <c r="E804" s="115" t="s">
        <v>891</v>
      </c>
      <c r="F804" s="116"/>
    </row>
    <row r="805" spans="2:6" ht="31.5" customHeight="1" x14ac:dyDescent="0.4">
      <c r="B805" s="117" t="s">
        <v>968</v>
      </c>
      <c r="C805" s="118"/>
      <c r="D805" s="119"/>
      <c r="E805" s="115" t="s">
        <v>905</v>
      </c>
      <c r="F805" s="116"/>
    </row>
    <row r="806" spans="2:6" ht="32.25" customHeight="1" x14ac:dyDescent="0.4">
      <c r="B806" s="117" t="s">
        <v>969</v>
      </c>
      <c r="C806" s="118"/>
      <c r="D806" s="119"/>
      <c r="E806" s="115" t="s">
        <v>905</v>
      </c>
      <c r="F806" s="116"/>
    </row>
    <row r="807" spans="2:6" x14ac:dyDescent="0.4">
      <c r="B807" s="117" t="s">
        <v>970</v>
      </c>
      <c r="C807" s="118"/>
      <c r="D807" s="119"/>
      <c r="E807" s="115" t="s">
        <v>905</v>
      </c>
      <c r="F807" s="116"/>
    </row>
    <row r="808" spans="2:6" x14ac:dyDescent="0.4">
      <c r="B808" s="110"/>
      <c r="C808" s="111"/>
      <c r="D808" s="112"/>
      <c r="E808" s="113"/>
      <c r="F808" s="114"/>
    </row>
    <row r="810" spans="2:6" x14ac:dyDescent="0.4">
      <c r="B810" s="49" t="s">
        <v>4</v>
      </c>
      <c r="C810" s="139" t="s">
        <v>631</v>
      </c>
      <c r="D810" s="139"/>
      <c r="E810" s="139"/>
      <c r="F810" s="140"/>
    </row>
    <row r="811" spans="2:6" ht="103.5" customHeight="1" x14ac:dyDescent="0.4">
      <c r="B811" s="51" t="s">
        <v>222</v>
      </c>
      <c r="C811" s="133" t="s">
        <v>637</v>
      </c>
      <c r="D811" s="133"/>
      <c r="E811" s="133"/>
      <c r="F811" s="134"/>
    </row>
    <row r="812" spans="2:6" x14ac:dyDescent="0.4">
      <c r="B812" s="51" t="s">
        <v>218</v>
      </c>
      <c r="C812" s="133" t="s">
        <v>250</v>
      </c>
      <c r="D812" s="133"/>
      <c r="E812" s="133"/>
      <c r="F812" s="134"/>
    </row>
    <row r="813" spans="2:6" x14ac:dyDescent="0.4">
      <c r="B813" s="23" t="s">
        <v>219</v>
      </c>
      <c r="C813" s="133" t="s">
        <v>632</v>
      </c>
      <c r="D813" s="133"/>
      <c r="E813" s="133"/>
      <c r="F813" s="134"/>
    </row>
    <row r="814" spans="2:6" x14ac:dyDescent="0.4">
      <c r="B814" s="23" t="s">
        <v>138</v>
      </c>
      <c r="C814" s="133" t="s">
        <v>636</v>
      </c>
      <c r="D814" s="133"/>
      <c r="E814" s="133"/>
      <c r="F814" s="134"/>
    </row>
    <row r="815" spans="2:6" x14ac:dyDescent="0.4">
      <c r="B815" s="23" t="s">
        <v>220</v>
      </c>
      <c r="C815" s="133" t="s">
        <v>244</v>
      </c>
      <c r="D815" s="133"/>
      <c r="E815" s="133"/>
      <c r="F815" s="134"/>
    </row>
    <row r="816" spans="2:6" x14ac:dyDescent="0.4">
      <c r="B816" s="23" t="s">
        <v>38</v>
      </c>
      <c r="C816" s="133" t="s">
        <v>635</v>
      </c>
      <c r="D816" s="133"/>
      <c r="E816" s="133"/>
      <c r="F816" s="134"/>
    </row>
    <row r="817" spans="2:6" x14ac:dyDescent="0.4">
      <c r="B817" s="23" t="s">
        <v>221</v>
      </c>
      <c r="C817" s="133" t="s">
        <v>241</v>
      </c>
      <c r="D817" s="133"/>
      <c r="E817" s="133"/>
      <c r="F817" s="134"/>
    </row>
    <row r="818" spans="2:6" x14ac:dyDescent="0.4">
      <c r="B818" s="23" t="s">
        <v>223</v>
      </c>
      <c r="C818" s="133" t="s">
        <v>259</v>
      </c>
      <c r="D818" s="133"/>
      <c r="E818" s="133"/>
      <c r="F818" s="134"/>
    </row>
    <row r="819" spans="2:6" x14ac:dyDescent="0.4">
      <c r="B819" s="23" t="s">
        <v>7</v>
      </c>
      <c r="C819" s="133" t="s">
        <v>32</v>
      </c>
      <c r="D819" s="133"/>
      <c r="E819" s="133"/>
      <c r="F819" s="134"/>
    </row>
    <row r="820" spans="2:6" x14ac:dyDescent="0.4">
      <c r="B820" s="23" t="s">
        <v>409</v>
      </c>
      <c r="C820" s="135" t="s">
        <v>379</v>
      </c>
      <c r="D820" s="135"/>
      <c r="E820" s="135"/>
      <c r="F820" s="136"/>
    </row>
    <row r="821" spans="2:6" ht="16.5" customHeight="1" x14ac:dyDescent="0.4">
      <c r="B821" s="24" t="s">
        <v>410</v>
      </c>
      <c r="C821" s="137" t="s">
        <v>486</v>
      </c>
      <c r="D821" s="137"/>
      <c r="E821" s="137"/>
      <c r="F821" s="138"/>
    </row>
    <row r="822" spans="2:6" x14ac:dyDescent="0.4">
      <c r="B822" s="123" t="s">
        <v>875</v>
      </c>
      <c r="C822" s="124"/>
      <c r="D822" s="124"/>
      <c r="E822" s="125" t="s">
        <v>892</v>
      </c>
      <c r="F822" s="126"/>
    </row>
    <row r="823" spans="2:6" ht="35.25" customHeight="1" x14ac:dyDescent="0.4">
      <c r="B823" s="117" t="s">
        <v>971</v>
      </c>
      <c r="C823" s="118"/>
      <c r="D823" s="119"/>
      <c r="E823" s="115" t="s">
        <v>905</v>
      </c>
      <c r="F823" s="116"/>
    </row>
    <row r="824" spans="2:6" ht="31.5" customHeight="1" x14ac:dyDescent="0.4">
      <c r="B824" s="117" t="s">
        <v>972</v>
      </c>
      <c r="C824" s="118"/>
      <c r="D824" s="119"/>
      <c r="E824" s="115" t="s">
        <v>905</v>
      </c>
      <c r="F824" s="116"/>
    </row>
    <row r="825" spans="2:6" ht="32.25" customHeight="1" x14ac:dyDescent="0.4">
      <c r="B825" s="117" t="s">
        <v>973</v>
      </c>
      <c r="C825" s="118"/>
      <c r="D825" s="119"/>
      <c r="E825" s="115" t="s">
        <v>905</v>
      </c>
      <c r="F825" s="116"/>
    </row>
    <row r="826" spans="2:6" ht="32.25" customHeight="1" x14ac:dyDescent="0.4">
      <c r="B826" s="117" t="s">
        <v>974</v>
      </c>
      <c r="C826" s="118"/>
      <c r="D826" s="119"/>
      <c r="E826" s="115" t="s">
        <v>905</v>
      </c>
      <c r="F826" s="116"/>
    </row>
    <row r="827" spans="2:6" x14ac:dyDescent="0.4">
      <c r="B827" s="110"/>
      <c r="C827" s="111"/>
      <c r="D827" s="112"/>
      <c r="E827" s="113"/>
      <c r="F827" s="114"/>
    </row>
    <row r="829" spans="2:6" x14ac:dyDescent="0.4">
      <c r="B829" s="49" t="s">
        <v>4</v>
      </c>
      <c r="C829" s="139" t="s">
        <v>638</v>
      </c>
      <c r="D829" s="139"/>
      <c r="E829" s="139"/>
      <c r="F829" s="140"/>
    </row>
    <row r="830" spans="2:6" ht="99" customHeight="1" x14ac:dyDescent="0.4">
      <c r="B830" s="51" t="s">
        <v>222</v>
      </c>
      <c r="C830" s="133" t="s">
        <v>639</v>
      </c>
      <c r="D830" s="133"/>
      <c r="E830" s="133"/>
      <c r="F830" s="134"/>
    </row>
    <row r="831" spans="2:6" x14ac:dyDescent="0.4">
      <c r="B831" s="51" t="s">
        <v>218</v>
      </c>
      <c r="C831" s="133" t="s">
        <v>250</v>
      </c>
      <c r="D831" s="133"/>
      <c r="E831" s="133"/>
      <c r="F831" s="134"/>
    </row>
    <row r="832" spans="2:6" x14ac:dyDescent="0.4">
      <c r="B832" s="23" t="s">
        <v>219</v>
      </c>
      <c r="C832" s="133" t="s">
        <v>641</v>
      </c>
      <c r="D832" s="133"/>
      <c r="E832" s="133"/>
      <c r="F832" s="134"/>
    </row>
    <row r="833" spans="2:6" x14ac:dyDescent="0.4">
      <c r="B833" s="23" t="s">
        <v>138</v>
      </c>
      <c r="C833" s="133" t="s">
        <v>640</v>
      </c>
      <c r="D833" s="133"/>
      <c r="E833" s="133"/>
      <c r="F833" s="134"/>
    </row>
    <row r="834" spans="2:6" x14ac:dyDescent="0.4">
      <c r="B834" s="23" t="s">
        <v>220</v>
      </c>
      <c r="C834" s="133" t="s">
        <v>244</v>
      </c>
      <c r="D834" s="133"/>
      <c r="E834" s="133"/>
      <c r="F834" s="134"/>
    </row>
    <row r="835" spans="2:6" x14ac:dyDescent="0.4">
      <c r="B835" s="23" t="s">
        <v>38</v>
      </c>
      <c r="C835" s="133" t="s">
        <v>642</v>
      </c>
      <c r="D835" s="133"/>
      <c r="E835" s="133"/>
      <c r="F835" s="134"/>
    </row>
    <row r="836" spans="2:6" x14ac:dyDescent="0.4">
      <c r="B836" s="23" t="s">
        <v>221</v>
      </c>
      <c r="C836" s="133" t="s">
        <v>241</v>
      </c>
      <c r="D836" s="133"/>
      <c r="E836" s="133"/>
      <c r="F836" s="134"/>
    </row>
    <row r="837" spans="2:6" x14ac:dyDescent="0.4">
      <c r="B837" s="23" t="s">
        <v>223</v>
      </c>
      <c r="C837" s="133" t="s">
        <v>259</v>
      </c>
      <c r="D837" s="133"/>
      <c r="E837" s="133"/>
      <c r="F837" s="134"/>
    </row>
    <row r="838" spans="2:6" x14ac:dyDescent="0.4">
      <c r="B838" s="23" t="s">
        <v>7</v>
      </c>
      <c r="C838" s="133" t="s">
        <v>32</v>
      </c>
      <c r="D838" s="133"/>
      <c r="E838" s="133"/>
      <c r="F838" s="134"/>
    </row>
    <row r="839" spans="2:6" x14ac:dyDescent="0.4">
      <c r="B839" s="23" t="s">
        <v>409</v>
      </c>
      <c r="C839" s="135" t="s">
        <v>379</v>
      </c>
      <c r="D839" s="135"/>
      <c r="E839" s="135"/>
      <c r="F839" s="136"/>
    </row>
    <row r="840" spans="2:6" ht="16.5" customHeight="1" x14ac:dyDescent="0.4">
      <c r="B840" s="24" t="s">
        <v>410</v>
      </c>
      <c r="C840" s="137" t="s">
        <v>500</v>
      </c>
      <c r="D840" s="137"/>
      <c r="E840" s="137"/>
      <c r="F840" s="138"/>
    </row>
    <row r="841" spans="2:6" x14ac:dyDescent="0.4">
      <c r="B841" s="123" t="s">
        <v>875</v>
      </c>
      <c r="C841" s="124"/>
      <c r="D841" s="124"/>
      <c r="E841" s="125" t="s">
        <v>892</v>
      </c>
      <c r="F841" s="126"/>
    </row>
    <row r="842" spans="2:6" ht="35.25" customHeight="1" x14ac:dyDescent="0.4">
      <c r="B842" s="117" t="s">
        <v>975</v>
      </c>
      <c r="C842" s="118"/>
      <c r="D842" s="119"/>
      <c r="E842" s="115" t="s">
        <v>905</v>
      </c>
      <c r="F842" s="116"/>
    </row>
    <row r="843" spans="2:6" ht="31.5" customHeight="1" x14ac:dyDescent="0.4">
      <c r="B843" s="117" t="s">
        <v>976</v>
      </c>
      <c r="C843" s="118"/>
      <c r="D843" s="119"/>
      <c r="E843" s="115" t="s">
        <v>905</v>
      </c>
      <c r="F843" s="116"/>
    </row>
    <row r="844" spans="2:6" ht="32.25" customHeight="1" x14ac:dyDescent="0.4">
      <c r="B844" s="117" t="s">
        <v>977</v>
      </c>
      <c r="C844" s="118"/>
      <c r="D844" s="119"/>
      <c r="E844" s="115" t="s">
        <v>905</v>
      </c>
      <c r="F844" s="116"/>
    </row>
    <row r="845" spans="2:6" ht="32.25" customHeight="1" x14ac:dyDescent="0.4">
      <c r="B845" s="117" t="s">
        <v>978</v>
      </c>
      <c r="C845" s="118"/>
      <c r="D845" s="119"/>
      <c r="E845" s="115" t="s">
        <v>905</v>
      </c>
      <c r="F845" s="116"/>
    </row>
    <row r="846" spans="2:6" ht="31.5" customHeight="1" x14ac:dyDescent="0.4">
      <c r="B846" s="117" t="s">
        <v>979</v>
      </c>
      <c r="C846" s="118"/>
      <c r="D846" s="119"/>
      <c r="E846" s="115" t="s">
        <v>905</v>
      </c>
      <c r="F846" s="116"/>
    </row>
    <row r="847" spans="2:6" ht="32.25" customHeight="1" x14ac:dyDescent="0.4">
      <c r="B847" s="117" t="s">
        <v>980</v>
      </c>
      <c r="C847" s="118"/>
      <c r="D847" s="119"/>
      <c r="E847" s="115" t="s">
        <v>905</v>
      </c>
      <c r="F847" s="116"/>
    </row>
    <row r="848" spans="2:6" ht="32.25" customHeight="1" x14ac:dyDescent="0.4">
      <c r="B848" s="117" t="s">
        <v>981</v>
      </c>
      <c r="C848" s="118"/>
      <c r="D848" s="119"/>
      <c r="E848" s="115" t="s">
        <v>905</v>
      </c>
      <c r="F848" s="116"/>
    </row>
    <row r="849" spans="2:6" ht="31.5" customHeight="1" x14ac:dyDescent="0.4">
      <c r="B849" s="117" t="s">
        <v>982</v>
      </c>
      <c r="C849" s="118"/>
      <c r="D849" s="119"/>
      <c r="E849" s="115" t="s">
        <v>905</v>
      </c>
      <c r="F849" s="116"/>
    </row>
    <row r="850" spans="2:6" ht="32.25" customHeight="1" x14ac:dyDescent="0.4">
      <c r="B850" s="117" t="s">
        <v>983</v>
      </c>
      <c r="C850" s="118"/>
      <c r="D850" s="119"/>
      <c r="E850" s="115" t="s">
        <v>905</v>
      </c>
      <c r="F850" s="116"/>
    </row>
    <row r="851" spans="2:6" ht="32.25" customHeight="1" x14ac:dyDescent="0.4">
      <c r="B851" s="117" t="s">
        <v>984</v>
      </c>
      <c r="C851" s="118"/>
      <c r="D851" s="119"/>
      <c r="E851" s="115" t="s">
        <v>905</v>
      </c>
      <c r="F851" s="116"/>
    </row>
    <row r="852" spans="2:6" ht="31.5" customHeight="1" x14ac:dyDescent="0.4">
      <c r="B852" s="117" t="s">
        <v>985</v>
      </c>
      <c r="C852" s="118"/>
      <c r="D852" s="119"/>
      <c r="E852" s="115" t="s">
        <v>905</v>
      </c>
      <c r="F852" s="116"/>
    </row>
    <row r="853" spans="2:6" ht="32.25" customHeight="1" x14ac:dyDescent="0.4">
      <c r="B853" s="117" t="s">
        <v>986</v>
      </c>
      <c r="C853" s="118"/>
      <c r="D853" s="119"/>
      <c r="E853" s="115" t="s">
        <v>905</v>
      </c>
      <c r="F853" s="116"/>
    </row>
    <row r="854" spans="2:6" x14ac:dyDescent="0.4">
      <c r="B854" s="110"/>
      <c r="C854" s="111"/>
      <c r="D854" s="112"/>
      <c r="E854" s="113"/>
      <c r="F854" s="114"/>
    </row>
    <row r="856" spans="2:6" x14ac:dyDescent="0.4">
      <c r="B856" s="49" t="s">
        <v>4</v>
      </c>
      <c r="C856" s="139" t="s">
        <v>650</v>
      </c>
      <c r="D856" s="139"/>
      <c r="E856" s="139"/>
      <c r="F856" s="140"/>
    </row>
    <row r="857" spans="2:6" ht="97.5" customHeight="1" x14ac:dyDescent="0.4">
      <c r="B857" s="51" t="s">
        <v>222</v>
      </c>
      <c r="C857" s="133" t="s">
        <v>651</v>
      </c>
      <c r="D857" s="133"/>
      <c r="E857" s="133"/>
      <c r="F857" s="134"/>
    </row>
    <row r="858" spans="2:6" x14ac:dyDescent="0.4">
      <c r="B858" s="51" t="s">
        <v>218</v>
      </c>
      <c r="C858" s="133" t="s">
        <v>250</v>
      </c>
      <c r="D858" s="133"/>
      <c r="E858" s="133"/>
      <c r="F858" s="134"/>
    </row>
    <row r="859" spans="2:6" x14ac:dyDescent="0.4">
      <c r="B859" s="23" t="s">
        <v>219</v>
      </c>
      <c r="C859" s="133" t="s">
        <v>643</v>
      </c>
      <c r="D859" s="133"/>
      <c r="E859" s="133"/>
      <c r="F859" s="134"/>
    </row>
    <row r="860" spans="2:6" x14ac:dyDescent="0.4">
      <c r="B860" s="23" t="s">
        <v>138</v>
      </c>
      <c r="C860" s="133" t="s">
        <v>652</v>
      </c>
      <c r="D860" s="133"/>
      <c r="E860" s="133"/>
      <c r="F860" s="134"/>
    </row>
    <row r="861" spans="2:6" x14ac:dyDescent="0.4">
      <c r="B861" s="23" t="s">
        <v>220</v>
      </c>
      <c r="C861" s="133" t="s">
        <v>244</v>
      </c>
      <c r="D861" s="133"/>
      <c r="E861" s="133"/>
      <c r="F861" s="134"/>
    </row>
    <row r="862" spans="2:6" x14ac:dyDescent="0.4">
      <c r="B862" s="23" t="s">
        <v>38</v>
      </c>
      <c r="C862" s="133" t="s">
        <v>644</v>
      </c>
      <c r="D862" s="133"/>
      <c r="E862" s="133"/>
      <c r="F862" s="134"/>
    </row>
    <row r="863" spans="2:6" x14ac:dyDescent="0.4">
      <c r="B863" s="23" t="s">
        <v>221</v>
      </c>
      <c r="C863" s="133" t="s">
        <v>241</v>
      </c>
      <c r="D863" s="133"/>
      <c r="E863" s="133"/>
      <c r="F863" s="134"/>
    </row>
    <row r="864" spans="2:6" x14ac:dyDescent="0.4">
      <c r="B864" s="23" t="s">
        <v>223</v>
      </c>
      <c r="C864" s="133" t="s">
        <v>259</v>
      </c>
      <c r="D864" s="133"/>
      <c r="E864" s="133"/>
      <c r="F864" s="134"/>
    </row>
    <row r="865" spans="2:6" x14ac:dyDescent="0.4">
      <c r="B865" s="23" t="s">
        <v>7</v>
      </c>
      <c r="C865" s="133" t="s">
        <v>32</v>
      </c>
      <c r="D865" s="133"/>
      <c r="E865" s="133"/>
      <c r="F865" s="134"/>
    </row>
    <row r="866" spans="2:6" x14ac:dyDescent="0.4">
      <c r="B866" s="23" t="s">
        <v>409</v>
      </c>
      <c r="C866" s="135" t="s">
        <v>379</v>
      </c>
      <c r="D866" s="135"/>
      <c r="E866" s="135"/>
      <c r="F866" s="136"/>
    </row>
    <row r="867" spans="2:6" ht="16.5" customHeight="1" x14ac:dyDescent="0.4">
      <c r="B867" s="24" t="s">
        <v>410</v>
      </c>
      <c r="C867" s="137" t="s">
        <v>529</v>
      </c>
      <c r="D867" s="137"/>
      <c r="E867" s="137"/>
      <c r="F867" s="138"/>
    </row>
    <row r="868" spans="2:6" x14ac:dyDescent="0.4">
      <c r="B868" s="123" t="s">
        <v>875</v>
      </c>
      <c r="C868" s="124"/>
      <c r="D868" s="124"/>
      <c r="E868" s="125" t="s">
        <v>892</v>
      </c>
      <c r="F868" s="126"/>
    </row>
    <row r="869" spans="2:6" x14ac:dyDescent="0.4">
      <c r="B869" s="117" t="s">
        <v>987</v>
      </c>
      <c r="C869" s="118"/>
      <c r="D869" s="119"/>
      <c r="E869" s="115" t="s">
        <v>905</v>
      </c>
      <c r="F869" s="116"/>
    </row>
    <row r="870" spans="2:6" ht="31.5" customHeight="1" x14ac:dyDescent="0.4">
      <c r="B870" s="117" t="s">
        <v>988</v>
      </c>
      <c r="C870" s="118"/>
      <c r="D870" s="119"/>
      <c r="E870" s="115" t="s">
        <v>905</v>
      </c>
      <c r="F870" s="116"/>
    </row>
    <row r="871" spans="2:6" ht="32.25" customHeight="1" x14ac:dyDescent="0.4">
      <c r="B871" s="117" t="s">
        <v>989</v>
      </c>
      <c r="C871" s="118"/>
      <c r="D871" s="119"/>
      <c r="E871" s="115" t="s">
        <v>905</v>
      </c>
      <c r="F871" s="116"/>
    </row>
    <row r="872" spans="2:6" x14ac:dyDescent="0.4">
      <c r="B872" s="117" t="s">
        <v>990</v>
      </c>
      <c r="C872" s="118"/>
      <c r="D872" s="119"/>
      <c r="E872" s="115" t="s">
        <v>905</v>
      </c>
      <c r="F872" s="116"/>
    </row>
    <row r="873" spans="2:6" ht="31.5" customHeight="1" x14ac:dyDescent="0.4">
      <c r="B873" s="117" t="s">
        <v>991</v>
      </c>
      <c r="C873" s="118"/>
      <c r="D873" s="119"/>
      <c r="E873" s="115" t="s">
        <v>905</v>
      </c>
      <c r="F873" s="116"/>
    </row>
    <row r="874" spans="2:6" x14ac:dyDescent="0.4">
      <c r="B874" s="117" t="s">
        <v>992</v>
      </c>
      <c r="C874" s="118"/>
      <c r="D874" s="119"/>
      <c r="E874" s="115" t="s">
        <v>905</v>
      </c>
      <c r="F874" s="116"/>
    </row>
    <row r="875" spans="2:6" ht="32.25" customHeight="1" x14ac:dyDescent="0.4">
      <c r="B875" s="117" t="s">
        <v>993</v>
      </c>
      <c r="C875" s="118"/>
      <c r="D875" s="119"/>
      <c r="E875" s="115" t="s">
        <v>905</v>
      </c>
      <c r="F875" s="116"/>
    </row>
    <row r="876" spans="2:6" ht="31.5" customHeight="1" x14ac:dyDescent="0.4">
      <c r="B876" s="117" t="s">
        <v>994</v>
      </c>
      <c r="C876" s="118"/>
      <c r="D876" s="119"/>
      <c r="E876" s="115" t="s">
        <v>905</v>
      </c>
      <c r="F876" s="116"/>
    </row>
    <row r="877" spans="2:6" ht="32.25" customHeight="1" x14ac:dyDescent="0.4">
      <c r="B877" s="117" t="s">
        <v>995</v>
      </c>
      <c r="C877" s="118"/>
      <c r="D877" s="119"/>
      <c r="E877" s="115" t="s">
        <v>905</v>
      </c>
      <c r="F877" s="116"/>
    </row>
    <row r="878" spans="2:6" x14ac:dyDescent="0.4">
      <c r="B878" s="117" t="s">
        <v>996</v>
      </c>
      <c r="C878" s="118"/>
      <c r="D878" s="119"/>
      <c r="E878" s="115" t="s">
        <v>905</v>
      </c>
      <c r="F878" s="116"/>
    </row>
    <row r="879" spans="2:6" x14ac:dyDescent="0.4">
      <c r="B879" s="117" t="s">
        <v>997</v>
      </c>
      <c r="C879" s="118"/>
      <c r="D879" s="119"/>
      <c r="E879" s="115" t="s">
        <v>891</v>
      </c>
      <c r="F879" s="116"/>
    </row>
    <row r="880" spans="2:6" x14ac:dyDescent="0.4">
      <c r="B880" s="110"/>
      <c r="C880" s="111"/>
      <c r="D880" s="112"/>
      <c r="E880" s="113"/>
      <c r="F880" s="114"/>
    </row>
    <row r="882" spans="2:6" x14ac:dyDescent="0.4">
      <c r="B882" s="49" t="s">
        <v>4</v>
      </c>
      <c r="C882" s="139" t="s">
        <v>645</v>
      </c>
      <c r="D882" s="139"/>
      <c r="E882" s="139"/>
      <c r="F882" s="140"/>
    </row>
    <row r="883" spans="2:6" ht="97.5" customHeight="1" x14ac:dyDescent="0.4">
      <c r="B883" s="51" t="s">
        <v>222</v>
      </c>
      <c r="C883" s="133" t="s">
        <v>646</v>
      </c>
      <c r="D883" s="133"/>
      <c r="E883" s="133"/>
      <c r="F883" s="134"/>
    </row>
    <row r="884" spans="2:6" x14ac:dyDescent="0.4">
      <c r="B884" s="51" t="s">
        <v>218</v>
      </c>
      <c r="C884" s="133" t="s">
        <v>250</v>
      </c>
      <c r="D884" s="133"/>
      <c r="E884" s="133"/>
      <c r="F884" s="134"/>
    </row>
    <row r="885" spans="2:6" x14ac:dyDescent="0.4">
      <c r="B885" s="23" t="s">
        <v>219</v>
      </c>
      <c r="C885" s="133" t="s">
        <v>647</v>
      </c>
      <c r="D885" s="133"/>
      <c r="E885" s="133"/>
      <c r="F885" s="134"/>
    </row>
    <row r="886" spans="2:6" x14ac:dyDescent="0.4">
      <c r="B886" s="23" t="s">
        <v>138</v>
      </c>
      <c r="C886" s="133" t="s">
        <v>648</v>
      </c>
      <c r="D886" s="133"/>
      <c r="E886" s="133"/>
      <c r="F886" s="134"/>
    </row>
    <row r="887" spans="2:6" x14ac:dyDescent="0.4">
      <c r="B887" s="23" t="s">
        <v>220</v>
      </c>
      <c r="C887" s="133" t="s">
        <v>244</v>
      </c>
      <c r="D887" s="133"/>
      <c r="E887" s="133"/>
      <c r="F887" s="134"/>
    </row>
    <row r="888" spans="2:6" x14ac:dyDescent="0.4">
      <c r="B888" s="23" t="s">
        <v>38</v>
      </c>
      <c r="C888" s="133" t="s">
        <v>649</v>
      </c>
      <c r="D888" s="133"/>
      <c r="E888" s="133"/>
      <c r="F888" s="134"/>
    </row>
    <row r="889" spans="2:6" x14ac:dyDescent="0.4">
      <c r="B889" s="23" t="s">
        <v>221</v>
      </c>
      <c r="C889" s="133" t="s">
        <v>241</v>
      </c>
      <c r="D889" s="133"/>
      <c r="E889" s="133"/>
      <c r="F889" s="134"/>
    </row>
    <row r="890" spans="2:6" x14ac:dyDescent="0.4">
      <c r="B890" s="23" t="s">
        <v>223</v>
      </c>
      <c r="C890" s="133" t="s">
        <v>259</v>
      </c>
      <c r="D890" s="133"/>
      <c r="E890" s="133"/>
      <c r="F890" s="134"/>
    </row>
    <row r="891" spans="2:6" x14ac:dyDescent="0.4">
      <c r="B891" s="23" t="s">
        <v>7</v>
      </c>
      <c r="C891" s="133" t="s">
        <v>32</v>
      </c>
      <c r="D891" s="133"/>
      <c r="E891" s="133"/>
      <c r="F891" s="134"/>
    </row>
    <row r="892" spans="2:6" x14ac:dyDescent="0.4">
      <c r="B892" s="23" t="s">
        <v>409</v>
      </c>
      <c r="C892" s="135" t="s">
        <v>379</v>
      </c>
      <c r="D892" s="135"/>
      <c r="E892" s="135"/>
      <c r="F892" s="136"/>
    </row>
    <row r="893" spans="2:6" ht="16.5" customHeight="1" x14ac:dyDescent="0.4">
      <c r="B893" s="24" t="s">
        <v>410</v>
      </c>
      <c r="C893" s="137" t="s">
        <v>589</v>
      </c>
      <c r="D893" s="137"/>
      <c r="E893" s="137"/>
      <c r="F893" s="138"/>
    </row>
    <row r="894" spans="2:6" x14ac:dyDescent="0.4">
      <c r="B894" s="123" t="s">
        <v>875</v>
      </c>
      <c r="C894" s="124"/>
      <c r="D894" s="124"/>
      <c r="E894" s="125" t="s">
        <v>892</v>
      </c>
      <c r="F894" s="126"/>
    </row>
    <row r="895" spans="2:6" x14ac:dyDescent="0.4">
      <c r="B895" s="117" t="s">
        <v>998</v>
      </c>
      <c r="C895" s="118"/>
      <c r="D895" s="119"/>
      <c r="E895" s="115" t="s">
        <v>905</v>
      </c>
      <c r="F895" s="116"/>
    </row>
    <row r="896" spans="2:6" x14ac:dyDescent="0.4">
      <c r="B896" s="117" t="s">
        <v>999</v>
      </c>
      <c r="C896" s="118"/>
      <c r="D896" s="119"/>
      <c r="E896" s="115" t="s">
        <v>905</v>
      </c>
      <c r="F896" s="116"/>
    </row>
    <row r="897" spans="2:6" x14ac:dyDescent="0.4">
      <c r="B897" s="117" t="s">
        <v>1000</v>
      </c>
      <c r="C897" s="118"/>
      <c r="D897" s="119"/>
      <c r="E897" s="115" t="s">
        <v>905</v>
      </c>
      <c r="F897" s="116"/>
    </row>
    <row r="898" spans="2:6" ht="33" customHeight="1" x14ac:dyDescent="0.4">
      <c r="B898" s="117" t="s">
        <v>1001</v>
      </c>
      <c r="C898" s="118"/>
      <c r="D898" s="119"/>
      <c r="E898" s="115" t="s">
        <v>905</v>
      </c>
      <c r="F898" s="116"/>
    </row>
    <row r="899" spans="2:6" ht="31.5" customHeight="1" x14ac:dyDescent="0.4">
      <c r="B899" s="117" t="s">
        <v>1002</v>
      </c>
      <c r="C899" s="118"/>
      <c r="D899" s="119"/>
      <c r="E899" s="115" t="s">
        <v>905</v>
      </c>
      <c r="F899" s="116"/>
    </row>
    <row r="900" spans="2:6" ht="33" customHeight="1" x14ac:dyDescent="0.4">
      <c r="B900" s="117" t="s">
        <v>1003</v>
      </c>
      <c r="C900" s="118"/>
      <c r="D900" s="119"/>
      <c r="E900" s="115" t="s">
        <v>905</v>
      </c>
      <c r="F900" s="116"/>
    </row>
    <row r="901" spans="2:6" x14ac:dyDescent="0.4">
      <c r="B901" s="117" t="s">
        <v>1004</v>
      </c>
      <c r="C901" s="118"/>
      <c r="D901" s="119"/>
      <c r="E901" s="115" t="s">
        <v>891</v>
      </c>
      <c r="F901" s="116"/>
    </row>
    <row r="902" spans="2:6" x14ac:dyDescent="0.4">
      <c r="B902" s="110"/>
      <c r="C902" s="111"/>
      <c r="D902" s="112"/>
      <c r="E902" s="113"/>
      <c r="F902" s="114"/>
    </row>
    <row r="904" spans="2:6" x14ac:dyDescent="0.4">
      <c r="B904" s="49" t="s">
        <v>4</v>
      </c>
      <c r="C904" s="139" t="s">
        <v>653</v>
      </c>
      <c r="D904" s="139"/>
      <c r="E904" s="139"/>
      <c r="F904" s="140"/>
    </row>
    <row r="905" spans="2:6" ht="99.75" customHeight="1" x14ac:dyDescent="0.4">
      <c r="B905" s="51" t="s">
        <v>222</v>
      </c>
      <c r="C905" s="133" t="s">
        <v>654</v>
      </c>
      <c r="D905" s="133"/>
      <c r="E905" s="133"/>
      <c r="F905" s="134"/>
    </row>
    <row r="906" spans="2:6" x14ac:dyDescent="0.4">
      <c r="B906" s="51" t="s">
        <v>218</v>
      </c>
      <c r="C906" s="133" t="s">
        <v>250</v>
      </c>
      <c r="D906" s="133"/>
      <c r="E906" s="133"/>
      <c r="F906" s="134"/>
    </row>
    <row r="907" spans="2:6" x14ac:dyDescent="0.4">
      <c r="B907" s="23" t="s">
        <v>219</v>
      </c>
      <c r="C907" s="133" t="s">
        <v>656</v>
      </c>
      <c r="D907" s="133"/>
      <c r="E907" s="133"/>
      <c r="F907" s="134"/>
    </row>
    <row r="908" spans="2:6" x14ac:dyDescent="0.4">
      <c r="B908" s="23" t="s">
        <v>138</v>
      </c>
      <c r="C908" s="133" t="s">
        <v>655</v>
      </c>
      <c r="D908" s="133"/>
      <c r="E908" s="133"/>
      <c r="F908" s="134"/>
    </row>
    <row r="909" spans="2:6" x14ac:dyDescent="0.4">
      <c r="B909" s="23" t="s">
        <v>220</v>
      </c>
      <c r="C909" s="133" t="s">
        <v>244</v>
      </c>
      <c r="D909" s="133"/>
      <c r="E909" s="133"/>
      <c r="F909" s="134"/>
    </row>
    <row r="910" spans="2:6" ht="84.75" customHeight="1" x14ac:dyDescent="0.4">
      <c r="B910" s="23" t="s">
        <v>38</v>
      </c>
      <c r="C910" s="133" t="s">
        <v>657</v>
      </c>
      <c r="D910" s="133"/>
      <c r="E910" s="133"/>
      <c r="F910" s="134"/>
    </row>
    <row r="911" spans="2:6" x14ac:dyDescent="0.4">
      <c r="B911" s="23" t="s">
        <v>221</v>
      </c>
      <c r="C911" s="133" t="s">
        <v>241</v>
      </c>
      <c r="D911" s="133"/>
      <c r="E911" s="133"/>
      <c r="F911" s="134"/>
    </row>
    <row r="912" spans="2:6" x14ac:dyDescent="0.4">
      <c r="B912" s="23" t="s">
        <v>223</v>
      </c>
      <c r="C912" s="133" t="s">
        <v>259</v>
      </c>
      <c r="D912" s="133"/>
      <c r="E912" s="133"/>
      <c r="F912" s="134"/>
    </row>
    <row r="913" spans="2:6" x14ac:dyDescent="0.4">
      <c r="B913" s="23" t="s">
        <v>7</v>
      </c>
      <c r="C913" s="133" t="s">
        <v>32</v>
      </c>
      <c r="D913" s="133"/>
      <c r="E913" s="133"/>
      <c r="F913" s="134"/>
    </row>
    <row r="914" spans="2:6" x14ac:dyDescent="0.4">
      <c r="B914" s="23" t="s">
        <v>409</v>
      </c>
      <c r="C914" s="135" t="s">
        <v>379</v>
      </c>
      <c r="D914" s="135"/>
      <c r="E914" s="135"/>
      <c r="F914" s="136"/>
    </row>
    <row r="915" spans="2:6" ht="16.5" customHeight="1" x14ac:dyDescent="0.4">
      <c r="B915" s="24" t="s">
        <v>410</v>
      </c>
      <c r="C915" s="137" t="s">
        <v>608</v>
      </c>
      <c r="D915" s="137"/>
      <c r="E915" s="137"/>
      <c r="F915" s="138"/>
    </row>
    <row r="916" spans="2:6" x14ac:dyDescent="0.4">
      <c r="B916" s="123" t="s">
        <v>875</v>
      </c>
      <c r="C916" s="124"/>
      <c r="D916" s="124"/>
      <c r="E916" s="125" t="s">
        <v>892</v>
      </c>
      <c r="F916" s="126"/>
    </row>
    <row r="917" spans="2:6" x14ac:dyDescent="0.4">
      <c r="B917" s="117" t="s">
        <v>1005</v>
      </c>
      <c r="C917" s="118"/>
      <c r="D917" s="119"/>
      <c r="E917" s="115" t="s">
        <v>905</v>
      </c>
      <c r="F917" s="116"/>
    </row>
    <row r="918" spans="2:6" x14ac:dyDescent="0.4">
      <c r="B918" s="117" t="s">
        <v>1006</v>
      </c>
      <c r="C918" s="118"/>
      <c r="D918" s="119"/>
      <c r="E918" s="115" t="s">
        <v>905</v>
      </c>
      <c r="F918" s="116"/>
    </row>
    <row r="919" spans="2:6" x14ac:dyDescent="0.4">
      <c r="B919" s="117" t="s">
        <v>1007</v>
      </c>
      <c r="C919" s="118"/>
      <c r="D919" s="119"/>
      <c r="E919" s="115" t="s">
        <v>905</v>
      </c>
      <c r="F919" s="116"/>
    </row>
    <row r="920" spans="2:6" x14ac:dyDescent="0.4">
      <c r="B920" s="117" t="s">
        <v>1008</v>
      </c>
      <c r="C920" s="118"/>
      <c r="D920" s="119"/>
      <c r="E920" s="115" t="s">
        <v>905</v>
      </c>
      <c r="F920" s="116"/>
    </row>
    <row r="921" spans="2:6" x14ac:dyDescent="0.4">
      <c r="B921" s="117" t="s">
        <v>606</v>
      </c>
      <c r="C921" s="118"/>
      <c r="D921" s="119"/>
      <c r="E921" s="115" t="s">
        <v>891</v>
      </c>
      <c r="F921" s="116"/>
    </row>
    <row r="922" spans="2:6" x14ac:dyDescent="0.4">
      <c r="B922" s="110"/>
      <c r="C922" s="111"/>
      <c r="D922" s="112"/>
      <c r="E922" s="113"/>
      <c r="F922" s="114"/>
    </row>
    <row r="924" spans="2:6" x14ac:dyDescent="0.4">
      <c r="B924" s="49" t="s">
        <v>4</v>
      </c>
      <c r="C924" s="139" t="s">
        <v>667</v>
      </c>
      <c r="D924" s="139"/>
      <c r="E924" s="139"/>
      <c r="F924" s="140"/>
    </row>
    <row r="925" spans="2:6" ht="235.5" customHeight="1" x14ac:dyDescent="0.4">
      <c r="B925" s="51" t="s">
        <v>222</v>
      </c>
      <c r="C925" s="133" t="s">
        <v>669</v>
      </c>
      <c r="D925" s="133"/>
      <c r="E925" s="133"/>
      <c r="F925" s="134"/>
    </row>
    <row r="926" spans="2:6" x14ac:dyDescent="0.4">
      <c r="B926" s="51" t="s">
        <v>218</v>
      </c>
      <c r="C926" s="133" t="s">
        <v>250</v>
      </c>
      <c r="D926" s="133"/>
      <c r="E926" s="133"/>
      <c r="F926" s="134"/>
    </row>
    <row r="927" spans="2:6" x14ac:dyDescent="0.4">
      <c r="B927" s="23" t="s">
        <v>219</v>
      </c>
      <c r="C927" s="133" t="s">
        <v>668</v>
      </c>
      <c r="D927" s="133"/>
      <c r="E927" s="133"/>
      <c r="F927" s="134"/>
    </row>
    <row r="928" spans="2:6" x14ac:dyDescent="0.4">
      <c r="B928" s="23" t="s">
        <v>138</v>
      </c>
      <c r="C928" s="133" t="s">
        <v>441</v>
      </c>
      <c r="D928" s="133"/>
      <c r="E928" s="133"/>
      <c r="F928" s="134"/>
    </row>
    <row r="929" spans="2:6" x14ac:dyDescent="0.4">
      <c r="B929" s="23" t="s">
        <v>220</v>
      </c>
      <c r="C929" s="133" t="s">
        <v>244</v>
      </c>
      <c r="D929" s="133"/>
      <c r="E929" s="133"/>
      <c r="F929" s="134"/>
    </row>
    <row r="930" spans="2:6" x14ac:dyDescent="0.4">
      <c r="B930" s="23" t="s">
        <v>38</v>
      </c>
      <c r="C930" s="133" t="s">
        <v>266</v>
      </c>
      <c r="D930" s="133"/>
      <c r="E930" s="133"/>
      <c r="F930" s="134"/>
    </row>
    <row r="931" spans="2:6" x14ac:dyDescent="0.4">
      <c r="B931" s="23" t="s">
        <v>221</v>
      </c>
      <c r="C931" s="133" t="s">
        <v>626</v>
      </c>
      <c r="D931" s="133"/>
      <c r="E931" s="133"/>
      <c r="F931" s="134"/>
    </row>
    <row r="932" spans="2:6" x14ac:dyDescent="0.4">
      <c r="B932" s="23" t="s">
        <v>223</v>
      </c>
      <c r="C932" s="133" t="s">
        <v>706</v>
      </c>
      <c r="D932" s="133"/>
      <c r="E932" s="133"/>
      <c r="F932" s="134"/>
    </row>
    <row r="933" spans="2:6" x14ac:dyDescent="0.4">
      <c r="B933" s="23" t="s">
        <v>7</v>
      </c>
      <c r="C933" s="133" t="s">
        <v>6</v>
      </c>
      <c r="D933" s="133"/>
      <c r="E933" s="133"/>
      <c r="F933" s="134"/>
    </row>
    <row r="934" spans="2:6" x14ac:dyDescent="0.4">
      <c r="B934" s="23" t="s">
        <v>409</v>
      </c>
      <c r="C934" s="135" t="s">
        <v>379</v>
      </c>
      <c r="D934" s="135"/>
      <c r="E934" s="135"/>
      <c r="F934" s="136"/>
    </row>
    <row r="935" spans="2:6" x14ac:dyDescent="0.4">
      <c r="B935" s="24" t="s">
        <v>410</v>
      </c>
      <c r="C935" s="137" t="s">
        <v>313</v>
      </c>
      <c r="D935" s="137"/>
      <c r="E935" s="137"/>
      <c r="F935" s="138"/>
    </row>
    <row r="936" spans="2:6" x14ac:dyDescent="0.4">
      <c r="B936" s="11" t="s">
        <v>658</v>
      </c>
      <c r="C936" s="12" t="s">
        <v>2</v>
      </c>
      <c r="D936" s="12" t="s">
        <v>3</v>
      </c>
      <c r="E936" s="12" t="s">
        <v>4</v>
      </c>
      <c r="F936" s="13" t="s">
        <v>5</v>
      </c>
    </row>
    <row r="937" spans="2:6" x14ac:dyDescent="0.4">
      <c r="B937" s="18" t="s">
        <v>661</v>
      </c>
      <c r="C937" s="19" t="s">
        <v>30</v>
      </c>
      <c r="D937" s="19"/>
      <c r="E937" s="19" t="s">
        <v>662</v>
      </c>
      <c r="F937" s="17" t="s">
        <v>0</v>
      </c>
    </row>
    <row r="938" spans="2:6" x14ac:dyDescent="0.4">
      <c r="B938" s="18" t="s">
        <v>664</v>
      </c>
      <c r="C938" s="19" t="s">
        <v>30</v>
      </c>
      <c r="D938" s="19"/>
      <c r="E938" s="19" t="s">
        <v>663</v>
      </c>
      <c r="F938" s="40"/>
    </row>
    <row r="939" spans="2:6" x14ac:dyDescent="0.4">
      <c r="B939" s="18" t="s">
        <v>660</v>
      </c>
      <c r="C939" s="19" t="s">
        <v>30</v>
      </c>
      <c r="D939" s="19"/>
      <c r="E939" s="19" t="s">
        <v>659</v>
      </c>
      <c r="F939" s="40"/>
    </row>
    <row r="940" spans="2:6" x14ac:dyDescent="0.4">
      <c r="B940" s="20"/>
      <c r="C940" s="21"/>
      <c r="D940" s="21"/>
      <c r="E940" s="21"/>
      <c r="F940" s="22"/>
    </row>
    <row r="941" spans="2:6" x14ac:dyDescent="0.4">
      <c r="B941" s="123" t="s">
        <v>875</v>
      </c>
      <c r="C941" s="124"/>
      <c r="D941" s="124"/>
      <c r="E941" s="125" t="s">
        <v>892</v>
      </c>
      <c r="F941" s="126"/>
    </row>
    <row r="942" spans="2:6" x14ac:dyDescent="0.4">
      <c r="B942" s="117" t="s">
        <v>1009</v>
      </c>
      <c r="C942" s="118"/>
      <c r="D942" s="119"/>
      <c r="E942" s="115" t="s">
        <v>923</v>
      </c>
      <c r="F942" s="116"/>
    </row>
    <row r="943" spans="2:6" x14ac:dyDescent="0.4">
      <c r="B943" s="117" t="s">
        <v>947</v>
      </c>
      <c r="C943" s="118"/>
      <c r="D943" s="119"/>
      <c r="E943" s="115" t="s">
        <v>905</v>
      </c>
      <c r="F943" s="116"/>
    </row>
    <row r="944" spans="2:6" x14ac:dyDescent="0.4">
      <c r="B944" s="117" t="s">
        <v>1010</v>
      </c>
      <c r="C944" s="118"/>
      <c r="D944" s="119"/>
      <c r="E944" s="115" t="s">
        <v>923</v>
      </c>
      <c r="F944" s="116"/>
    </row>
    <row r="945" spans="2:6" x14ac:dyDescent="0.4">
      <c r="B945" s="117" t="s">
        <v>946</v>
      </c>
      <c r="C945" s="118"/>
      <c r="D945" s="119"/>
      <c r="E945" s="115" t="s">
        <v>923</v>
      </c>
      <c r="F945" s="116"/>
    </row>
    <row r="946" spans="2:6" ht="33.75" customHeight="1" x14ac:dyDescent="0.4">
      <c r="B946" s="117" t="s">
        <v>1011</v>
      </c>
      <c r="C946" s="118"/>
      <c r="D946" s="119"/>
      <c r="E946" s="115" t="s">
        <v>923</v>
      </c>
      <c r="F946" s="116"/>
    </row>
    <row r="947" spans="2:6" ht="35.25" customHeight="1" x14ac:dyDescent="0.4">
      <c r="B947" s="117" t="s">
        <v>1012</v>
      </c>
      <c r="C947" s="118"/>
      <c r="D947" s="119"/>
      <c r="E947" s="115" t="s">
        <v>898</v>
      </c>
      <c r="F947" s="116"/>
    </row>
    <row r="948" spans="2:6" x14ac:dyDescent="0.4">
      <c r="B948" s="110"/>
      <c r="C948" s="111"/>
      <c r="D948" s="112"/>
      <c r="E948" s="113"/>
      <c r="F948" s="114"/>
    </row>
    <row r="950" spans="2:6" x14ac:dyDescent="0.4">
      <c r="B950" s="49" t="s">
        <v>4</v>
      </c>
      <c r="C950" s="139" t="s">
        <v>670</v>
      </c>
      <c r="D950" s="139"/>
      <c r="E950" s="139"/>
      <c r="F950" s="140"/>
    </row>
    <row r="951" spans="2:6" ht="187.5" customHeight="1" x14ac:dyDescent="0.4">
      <c r="B951" s="51" t="s">
        <v>222</v>
      </c>
      <c r="C951" s="133" t="s">
        <v>671</v>
      </c>
      <c r="D951" s="133"/>
      <c r="E951" s="133"/>
      <c r="F951" s="134"/>
    </row>
    <row r="952" spans="2:6" x14ac:dyDescent="0.4">
      <c r="B952" s="51" t="s">
        <v>218</v>
      </c>
      <c r="C952" s="133" t="s">
        <v>250</v>
      </c>
      <c r="D952" s="133"/>
      <c r="E952" s="133"/>
      <c r="F952" s="134"/>
    </row>
    <row r="953" spans="2:6" x14ac:dyDescent="0.4">
      <c r="B953" s="23" t="s">
        <v>219</v>
      </c>
      <c r="C953" s="133" t="s">
        <v>672</v>
      </c>
      <c r="D953" s="133"/>
      <c r="E953" s="133"/>
      <c r="F953" s="134"/>
    </row>
    <row r="954" spans="2:6" x14ac:dyDescent="0.4">
      <c r="B954" s="23" t="s">
        <v>138</v>
      </c>
      <c r="C954" s="133" t="s">
        <v>444</v>
      </c>
      <c r="D954" s="133"/>
      <c r="E954" s="133"/>
      <c r="F954" s="134"/>
    </row>
    <row r="955" spans="2:6" x14ac:dyDescent="0.4">
      <c r="B955" s="23" t="s">
        <v>220</v>
      </c>
      <c r="C955" s="133" t="s">
        <v>244</v>
      </c>
      <c r="D955" s="133"/>
      <c r="E955" s="133"/>
      <c r="F955" s="134"/>
    </row>
    <row r="956" spans="2:6" x14ac:dyDescent="0.4">
      <c r="B956" s="23" t="s">
        <v>38</v>
      </c>
      <c r="C956" s="133" t="s">
        <v>266</v>
      </c>
      <c r="D956" s="133"/>
      <c r="E956" s="133"/>
      <c r="F956" s="134"/>
    </row>
    <row r="957" spans="2:6" x14ac:dyDescent="0.4">
      <c r="B957" s="23" t="s">
        <v>221</v>
      </c>
      <c r="C957" s="133" t="s">
        <v>626</v>
      </c>
      <c r="D957" s="133"/>
      <c r="E957" s="133"/>
      <c r="F957" s="134"/>
    </row>
    <row r="958" spans="2:6" x14ac:dyDescent="0.4">
      <c r="B958" s="23" t="s">
        <v>223</v>
      </c>
      <c r="C958" s="133" t="s">
        <v>259</v>
      </c>
      <c r="D958" s="133"/>
      <c r="E958" s="133"/>
      <c r="F958" s="134"/>
    </row>
    <row r="959" spans="2:6" x14ac:dyDescent="0.4">
      <c r="B959" s="23" t="s">
        <v>7</v>
      </c>
      <c r="C959" s="133" t="s">
        <v>6</v>
      </c>
      <c r="D959" s="133"/>
      <c r="E959" s="133"/>
      <c r="F959" s="134"/>
    </row>
    <row r="960" spans="2:6" x14ac:dyDescent="0.4">
      <c r="B960" s="23" t="s">
        <v>409</v>
      </c>
      <c r="C960" s="135" t="s">
        <v>379</v>
      </c>
      <c r="D960" s="135"/>
      <c r="E960" s="135"/>
      <c r="F960" s="136"/>
    </row>
    <row r="961" spans="2:6" x14ac:dyDescent="0.4">
      <c r="B961" s="24" t="s">
        <v>410</v>
      </c>
      <c r="C961" s="137" t="s">
        <v>330</v>
      </c>
      <c r="D961" s="137"/>
      <c r="E961" s="137"/>
      <c r="F961" s="138"/>
    </row>
    <row r="962" spans="2:6" x14ac:dyDescent="0.4">
      <c r="B962" s="11" t="s">
        <v>658</v>
      </c>
      <c r="C962" s="12" t="s">
        <v>2</v>
      </c>
      <c r="D962" s="12" t="s">
        <v>3</v>
      </c>
      <c r="E962" s="12" t="s">
        <v>4</v>
      </c>
      <c r="F962" s="13" t="s">
        <v>5</v>
      </c>
    </row>
    <row r="963" spans="2:6" x14ac:dyDescent="0.4">
      <c r="B963" s="18" t="s">
        <v>661</v>
      </c>
      <c r="C963" s="19" t="s">
        <v>30</v>
      </c>
      <c r="D963" s="19"/>
      <c r="E963" s="19" t="s">
        <v>662</v>
      </c>
      <c r="F963" s="17" t="s">
        <v>0</v>
      </c>
    </row>
    <row r="964" spans="2:6" x14ac:dyDescent="0.4">
      <c r="B964" s="18" t="s">
        <v>664</v>
      </c>
      <c r="C964" s="19" t="s">
        <v>30</v>
      </c>
      <c r="D964" s="19"/>
      <c r="E964" s="19" t="s">
        <v>663</v>
      </c>
      <c r="F964" s="40"/>
    </row>
    <row r="965" spans="2:6" x14ac:dyDescent="0.4">
      <c r="B965" s="18" t="s">
        <v>660</v>
      </c>
      <c r="C965" s="19" t="s">
        <v>30</v>
      </c>
      <c r="D965" s="19"/>
      <c r="E965" s="19" t="s">
        <v>659</v>
      </c>
      <c r="F965" s="40"/>
    </row>
    <row r="966" spans="2:6" x14ac:dyDescent="0.4">
      <c r="B966" s="20"/>
      <c r="C966" s="21"/>
      <c r="D966" s="21"/>
      <c r="E966" s="21"/>
      <c r="F966" s="22"/>
    </row>
    <row r="967" spans="2:6" x14ac:dyDescent="0.4">
      <c r="B967" s="123" t="s">
        <v>875</v>
      </c>
      <c r="C967" s="124"/>
      <c r="D967" s="124"/>
      <c r="E967" s="125" t="s">
        <v>892</v>
      </c>
      <c r="F967" s="126"/>
    </row>
    <row r="968" spans="2:6" ht="33" customHeight="1" x14ac:dyDescent="0.4">
      <c r="B968" s="117" t="s">
        <v>1013</v>
      </c>
      <c r="C968" s="118"/>
      <c r="D968" s="119"/>
      <c r="E968" s="115" t="s">
        <v>923</v>
      </c>
      <c r="F968" s="116"/>
    </row>
    <row r="969" spans="2:6" ht="33.75" customHeight="1" x14ac:dyDescent="0.4">
      <c r="B969" s="117" t="s">
        <v>1014</v>
      </c>
      <c r="C969" s="118"/>
      <c r="D969" s="119"/>
      <c r="E969" s="115" t="s">
        <v>905</v>
      </c>
      <c r="F969" s="116"/>
    </row>
    <row r="970" spans="2:6" x14ac:dyDescent="0.4">
      <c r="B970" s="117" t="s">
        <v>1015</v>
      </c>
      <c r="C970" s="118"/>
      <c r="D970" s="119"/>
      <c r="E970" s="115" t="s">
        <v>923</v>
      </c>
      <c r="F970" s="116"/>
    </row>
    <row r="971" spans="2:6" x14ac:dyDescent="0.4">
      <c r="B971" s="117" t="s">
        <v>951</v>
      </c>
      <c r="C971" s="118"/>
      <c r="D971" s="119"/>
      <c r="E971" s="115" t="s">
        <v>923</v>
      </c>
      <c r="F971" s="116"/>
    </row>
    <row r="972" spans="2:6" ht="33.75" customHeight="1" x14ac:dyDescent="0.4">
      <c r="B972" s="117" t="s">
        <v>1016</v>
      </c>
      <c r="C972" s="118"/>
      <c r="D972" s="119"/>
      <c r="E972" s="115" t="s">
        <v>923</v>
      </c>
      <c r="F972" s="116"/>
    </row>
    <row r="973" spans="2:6" ht="35.25" customHeight="1" x14ac:dyDescent="0.4">
      <c r="B973" s="117" t="s">
        <v>1017</v>
      </c>
      <c r="C973" s="118"/>
      <c r="D973" s="119"/>
      <c r="E973" s="115" t="s">
        <v>898</v>
      </c>
      <c r="F973" s="116"/>
    </row>
    <row r="974" spans="2:6" x14ac:dyDescent="0.4">
      <c r="B974" s="110"/>
      <c r="C974" s="111"/>
      <c r="D974" s="112"/>
      <c r="E974" s="113"/>
      <c r="F974" s="114"/>
    </row>
    <row r="976" spans="2:6" x14ac:dyDescent="0.4">
      <c r="B976" s="49" t="s">
        <v>4</v>
      </c>
      <c r="C976" s="139" t="s">
        <v>673</v>
      </c>
      <c r="D976" s="139"/>
      <c r="E976" s="139"/>
      <c r="F976" s="140"/>
    </row>
    <row r="977" spans="2:6" ht="234" customHeight="1" x14ac:dyDescent="0.4">
      <c r="B977" s="51" t="s">
        <v>222</v>
      </c>
      <c r="C977" s="133" t="s">
        <v>674</v>
      </c>
      <c r="D977" s="133"/>
      <c r="E977" s="133"/>
      <c r="F977" s="134"/>
    </row>
    <row r="978" spans="2:6" x14ac:dyDescent="0.4">
      <c r="B978" s="51" t="s">
        <v>218</v>
      </c>
      <c r="C978" s="133" t="s">
        <v>250</v>
      </c>
      <c r="D978" s="133"/>
      <c r="E978" s="133"/>
      <c r="F978" s="134"/>
    </row>
    <row r="979" spans="2:6" x14ac:dyDescent="0.4">
      <c r="B979" s="23" t="s">
        <v>219</v>
      </c>
      <c r="C979" s="133" t="s">
        <v>675</v>
      </c>
      <c r="D979" s="133"/>
      <c r="E979" s="133"/>
      <c r="F979" s="134"/>
    </row>
    <row r="980" spans="2:6" x14ac:dyDescent="0.4">
      <c r="B980" s="23" t="s">
        <v>138</v>
      </c>
      <c r="C980" s="133" t="s">
        <v>437</v>
      </c>
      <c r="D980" s="133"/>
      <c r="E980" s="133"/>
      <c r="F980" s="134"/>
    </row>
    <row r="981" spans="2:6" x14ac:dyDescent="0.4">
      <c r="B981" s="23" t="s">
        <v>220</v>
      </c>
      <c r="C981" s="133" t="s">
        <v>244</v>
      </c>
      <c r="D981" s="133"/>
      <c r="E981" s="133"/>
      <c r="F981" s="134"/>
    </row>
    <row r="982" spans="2:6" x14ac:dyDescent="0.4">
      <c r="B982" s="23" t="s">
        <v>38</v>
      </c>
      <c r="C982" s="133" t="s">
        <v>266</v>
      </c>
      <c r="D982" s="133"/>
      <c r="E982" s="133"/>
      <c r="F982" s="134"/>
    </row>
    <row r="983" spans="2:6" x14ac:dyDescent="0.4">
      <c r="B983" s="23" t="s">
        <v>221</v>
      </c>
      <c r="C983" s="133" t="s">
        <v>626</v>
      </c>
      <c r="D983" s="133"/>
      <c r="E983" s="133"/>
      <c r="F983" s="134"/>
    </row>
    <row r="984" spans="2:6" x14ac:dyDescent="0.4">
      <c r="B984" s="23" t="s">
        <v>223</v>
      </c>
      <c r="C984" s="133" t="s">
        <v>259</v>
      </c>
      <c r="D984" s="133"/>
      <c r="E984" s="133"/>
      <c r="F984" s="134"/>
    </row>
    <row r="985" spans="2:6" x14ac:dyDescent="0.4">
      <c r="B985" s="23" t="s">
        <v>7</v>
      </c>
      <c r="C985" s="133" t="s">
        <v>6</v>
      </c>
      <c r="D985" s="133"/>
      <c r="E985" s="133"/>
      <c r="F985" s="134"/>
    </row>
    <row r="986" spans="2:6" x14ac:dyDescent="0.4">
      <c r="B986" s="23" t="s">
        <v>409</v>
      </c>
      <c r="C986" s="135" t="s">
        <v>379</v>
      </c>
      <c r="D986" s="135"/>
      <c r="E986" s="135"/>
      <c r="F986" s="136"/>
    </row>
    <row r="987" spans="2:6" x14ac:dyDescent="0.4">
      <c r="B987" s="24" t="s">
        <v>410</v>
      </c>
      <c r="C987" s="137" t="s">
        <v>342</v>
      </c>
      <c r="D987" s="137"/>
      <c r="E987" s="137"/>
      <c r="F987" s="138"/>
    </row>
    <row r="988" spans="2:6" x14ac:dyDescent="0.4">
      <c r="B988" s="11" t="s">
        <v>658</v>
      </c>
      <c r="C988" s="12" t="s">
        <v>2</v>
      </c>
      <c r="D988" s="12" t="s">
        <v>3</v>
      </c>
      <c r="E988" s="12" t="s">
        <v>4</v>
      </c>
      <c r="F988" s="13" t="s">
        <v>5</v>
      </c>
    </row>
    <row r="989" spans="2:6" x14ac:dyDescent="0.4">
      <c r="B989" s="18" t="s">
        <v>661</v>
      </c>
      <c r="C989" s="19" t="s">
        <v>30</v>
      </c>
      <c r="D989" s="19"/>
      <c r="E989" s="19" t="s">
        <v>662</v>
      </c>
      <c r="F989" s="17" t="s">
        <v>0</v>
      </c>
    </row>
    <row r="990" spans="2:6" x14ac:dyDescent="0.4">
      <c r="B990" s="18" t="s">
        <v>664</v>
      </c>
      <c r="C990" s="19" t="s">
        <v>30</v>
      </c>
      <c r="D990" s="19"/>
      <c r="E990" s="19" t="s">
        <v>663</v>
      </c>
      <c r="F990" s="40"/>
    </row>
    <row r="991" spans="2:6" x14ac:dyDescent="0.4">
      <c r="B991" s="18" t="s">
        <v>660</v>
      </c>
      <c r="C991" s="19" t="s">
        <v>30</v>
      </c>
      <c r="D991" s="19"/>
      <c r="E991" s="19" t="s">
        <v>659</v>
      </c>
      <c r="F991" s="40"/>
    </row>
    <row r="992" spans="2:6" x14ac:dyDescent="0.4">
      <c r="B992" s="20"/>
      <c r="C992" s="21"/>
      <c r="D992" s="21"/>
      <c r="E992" s="21"/>
      <c r="F992" s="22"/>
    </row>
    <row r="993" spans="2:6" x14ac:dyDescent="0.4">
      <c r="B993" s="123" t="s">
        <v>875</v>
      </c>
      <c r="C993" s="124"/>
      <c r="D993" s="124"/>
      <c r="E993" s="125" t="s">
        <v>892</v>
      </c>
      <c r="F993" s="126"/>
    </row>
    <row r="994" spans="2:6" x14ac:dyDescent="0.4">
      <c r="B994" s="117" t="s">
        <v>1018</v>
      </c>
      <c r="C994" s="118"/>
      <c r="D994" s="119"/>
      <c r="E994" s="115" t="s">
        <v>923</v>
      </c>
      <c r="F994" s="116"/>
    </row>
    <row r="995" spans="2:6" ht="33.75" customHeight="1" x14ac:dyDescent="0.4">
      <c r="B995" s="117" t="s">
        <v>1019</v>
      </c>
      <c r="C995" s="118"/>
      <c r="D995" s="119"/>
      <c r="E995" s="115" t="s">
        <v>905</v>
      </c>
      <c r="F995" s="116"/>
    </row>
    <row r="996" spans="2:6" x14ac:dyDescent="0.4">
      <c r="B996" s="117" t="s">
        <v>1020</v>
      </c>
      <c r="C996" s="118"/>
      <c r="D996" s="119"/>
      <c r="E996" s="115" t="s">
        <v>923</v>
      </c>
      <c r="F996" s="116"/>
    </row>
    <row r="997" spans="2:6" x14ac:dyDescent="0.4">
      <c r="B997" s="117" t="s">
        <v>943</v>
      </c>
      <c r="C997" s="118"/>
      <c r="D997" s="119"/>
      <c r="E997" s="115" t="s">
        <v>923</v>
      </c>
      <c r="F997" s="116"/>
    </row>
    <row r="998" spans="2:6" ht="33.75" customHeight="1" x14ac:dyDescent="0.4">
      <c r="B998" s="117" t="s">
        <v>1021</v>
      </c>
      <c r="C998" s="118"/>
      <c r="D998" s="119"/>
      <c r="E998" s="115" t="s">
        <v>923</v>
      </c>
      <c r="F998" s="116"/>
    </row>
    <row r="999" spans="2:6" ht="35.25" customHeight="1" x14ac:dyDescent="0.4">
      <c r="B999" s="117" t="s">
        <v>1022</v>
      </c>
      <c r="C999" s="118"/>
      <c r="D999" s="119"/>
      <c r="E999" s="115" t="s">
        <v>898</v>
      </c>
      <c r="F999" s="116"/>
    </row>
    <row r="1000" spans="2:6" x14ac:dyDescent="0.4">
      <c r="B1000" s="110"/>
      <c r="C1000" s="111"/>
      <c r="D1000" s="112"/>
      <c r="E1000" s="113"/>
      <c r="F1000" s="114"/>
    </row>
    <row r="1002" spans="2:6" x14ac:dyDescent="0.4">
      <c r="B1002" s="49" t="s">
        <v>4</v>
      </c>
      <c r="C1002" s="139" t="s">
        <v>676</v>
      </c>
      <c r="D1002" s="139"/>
      <c r="E1002" s="139"/>
      <c r="F1002" s="140"/>
    </row>
    <row r="1003" spans="2:6" ht="215.25" customHeight="1" x14ac:dyDescent="0.4">
      <c r="B1003" s="51" t="s">
        <v>222</v>
      </c>
      <c r="C1003" s="133" t="s">
        <v>677</v>
      </c>
      <c r="D1003" s="133"/>
      <c r="E1003" s="133"/>
      <c r="F1003" s="134"/>
    </row>
    <row r="1004" spans="2:6" x14ac:dyDescent="0.4">
      <c r="B1004" s="51" t="s">
        <v>218</v>
      </c>
      <c r="C1004" s="133" t="s">
        <v>250</v>
      </c>
      <c r="D1004" s="133"/>
      <c r="E1004" s="133"/>
      <c r="F1004" s="134"/>
    </row>
    <row r="1005" spans="2:6" x14ac:dyDescent="0.4">
      <c r="B1005" s="23" t="s">
        <v>219</v>
      </c>
      <c r="C1005" s="133" t="s">
        <v>678</v>
      </c>
      <c r="D1005" s="133"/>
      <c r="E1005" s="133"/>
      <c r="F1005" s="134"/>
    </row>
    <row r="1006" spans="2:6" x14ac:dyDescent="0.4">
      <c r="B1006" s="23" t="s">
        <v>138</v>
      </c>
      <c r="C1006" s="133" t="s">
        <v>432</v>
      </c>
      <c r="D1006" s="133"/>
      <c r="E1006" s="133"/>
      <c r="F1006" s="134"/>
    </row>
    <row r="1007" spans="2:6" x14ac:dyDescent="0.4">
      <c r="B1007" s="23" t="s">
        <v>220</v>
      </c>
      <c r="C1007" s="133" t="s">
        <v>244</v>
      </c>
      <c r="D1007" s="133"/>
      <c r="E1007" s="133"/>
      <c r="F1007" s="134"/>
    </row>
    <row r="1008" spans="2:6" x14ac:dyDescent="0.4">
      <c r="B1008" s="23" t="s">
        <v>38</v>
      </c>
      <c r="C1008" s="133" t="s">
        <v>266</v>
      </c>
      <c r="D1008" s="133"/>
      <c r="E1008" s="133"/>
      <c r="F1008" s="134"/>
    </row>
    <row r="1009" spans="2:6" x14ac:dyDescent="0.4">
      <c r="B1009" s="23" t="s">
        <v>221</v>
      </c>
      <c r="C1009" s="133" t="s">
        <v>626</v>
      </c>
      <c r="D1009" s="133"/>
      <c r="E1009" s="133"/>
      <c r="F1009" s="134"/>
    </row>
    <row r="1010" spans="2:6" x14ac:dyDescent="0.4">
      <c r="B1010" s="23" t="s">
        <v>223</v>
      </c>
      <c r="C1010" s="133" t="s">
        <v>259</v>
      </c>
      <c r="D1010" s="133"/>
      <c r="E1010" s="133"/>
      <c r="F1010" s="134"/>
    </row>
    <row r="1011" spans="2:6" x14ac:dyDescent="0.4">
      <c r="B1011" s="23" t="s">
        <v>7</v>
      </c>
      <c r="C1011" s="133" t="s">
        <v>6</v>
      </c>
      <c r="D1011" s="133"/>
      <c r="E1011" s="133"/>
      <c r="F1011" s="134"/>
    </row>
    <row r="1012" spans="2:6" x14ac:dyDescent="0.4">
      <c r="B1012" s="23" t="s">
        <v>409</v>
      </c>
      <c r="C1012" s="135" t="s">
        <v>379</v>
      </c>
      <c r="D1012" s="135"/>
      <c r="E1012" s="135"/>
      <c r="F1012" s="136"/>
    </row>
    <row r="1013" spans="2:6" x14ac:dyDescent="0.4">
      <c r="B1013" s="24" t="s">
        <v>410</v>
      </c>
      <c r="C1013" s="137" t="s">
        <v>345</v>
      </c>
      <c r="D1013" s="137"/>
      <c r="E1013" s="137"/>
      <c r="F1013" s="138"/>
    </row>
    <row r="1014" spans="2:6" x14ac:dyDescent="0.4">
      <c r="B1014" s="11" t="s">
        <v>658</v>
      </c>
      <c r="C1014" s="12" t="s">
        <v>2</v>
      </c>
      <c r="D1014" s="12" t="s">
        <v>3</v>
      </c>
      <c r="E1014" s="12" t="s">
        <v>4</v>
      </c>
      <c r="F1014" s="13" t="s">
        <v>5</v>
      </c>
    </row>
    <row r="1015" spans="2:6" x14ac:dyDescent="0.4">
      <c r="B1015" s="18" t="s">
        <v>661</v>
      </c>
      <c r="C1015" s="19" t="s">
        <v>30</v>
      </c>
      <c r="D1015" s="19"/>
      <c r="E1015" s="19" t="s">
        <v>662</v>
      </c>
      <c r="F1015" s="17" t="s">
        <v>0</v>
      </c>
    </row>
    <row r="1016" spans="2:6" x14ac:dyDescent="0.4">
      <c r="B1016" s="18" t="s">
        <v>664</v>
      </c>
      <c r="C1016" s="19" t="s">
        <v>30</v>
      </c>
      <c r="D1016" s="19"/>
      <c r="E1016" s="19" t="s">
        <v>663</v>
      </c>
      <c r="F1016" s="40"/>
    </row>
    <row r="1017" spans="2:6" x14ac:dyDescent="0.4">
      <c r="B1017" s="18" t="s">
        <v>660</v>
      </c>
      <c r="C1017" s="19" t="s">
        <v>30</v>
      </c>
      <c r="D1017" s="19"/>
      <c r="E1017" s="19" t="s">
        <v>659</v>
      </c>
      <c r="F1017" s="40"/>
    </row>
    <row r="1018" spans="2:6" x14ac:dyDescent="0.4">
      <c r="B1018" s="20"/>
      <c r="C1018" s="21"/>
      <c r="D1018" s="21"/>
      <c r="E1018" s="21"/>
      <c r="F1018" s="22"/>
    </row>
    <row r="1019" spans="2:6" x14ac:dyDescent="0.4">
      <c r="B1019" s="123" t="s">
        <v>875</v>
      </c>
      <c r="C1019" s="124"/>
      <c r="D1019" s="124"/>
      <c r="E1019" s="125" t="s">
        <v>892</v>
      </c>
      <c r="F1019" s="126"/>
    </row>
    <row r="1020" spans="2:6" x14ac:dyDescent="0.4">
      <c r="B1020" s="117" t="s">
        <v>1023</v>
      </c>
      <c r="C1020" s="118"/>
      <c r="D1020" s="119"/>
      <c r="E1020" s="115" t="s">
        <v>923</v>
      </c>
      <c r="F1020" s="116"/>
    </row>
    <row r="1021" spans="2:6" ht="33.75" customHeight="1" x14ac:dyDescent="0.4">
      <c r="B1021" s="117" t="s">
        <v>930</v>
      </c>
      <c r="C1021" s="118"/>
      <c r="D1021" s="119"/>
      <c r="E1021" s="115" t="s">
        <v>905</v>
      </c>
      <c r="F1021" s="116"/>
    </row>
    <row r="1022" spans="2:6" x14ac:dyDescent="0.4">
      <c r="B1022" s="117" t="s">
        <v>1024</v>
      </c>
      <c r="C1022" s="118"/>
      <c r="D1022" s="119"/>
      <c r="E1022" s="115" t="s">
        <v>923</v>
      </c>
      <c r="F1022" s="116"/>
    </row>
    <row r="1023" spans="2:6" x14ac:dyDescent="0.4">
      <c r="B1023" s="117" t="s">
        <v>931</v>
      </c>
      <c r="C1023" s="118"/>
      <c r="D1023" s="119"/>
      <c r="E1023" s="115" t="s">
        <v>923</v>
      </c>
      <c r="F1023" s="116"/>
    </row>
    <row r="1024" spans="2:6" ht="33.75" customHeight="1" x14ac:dyDescent="0.4">
      <c r="B1024" s="117" t="s">
        <v>1025</v>
      </c>
      <c r="C1024" s="118"/>
      <c r="D1024" s="119"/>
      <c r="E1024" s="115" t="s">
        <v>923</v>
      </c>
      <c r="F1024" s="116"/>
    </row>
    <row r="1025" spans="2:6" ht="35.25" customHeight="1" x14ac:dyDescent="0.4">
      <c r="B1025" s="117" t="s">
        <v>1026</v>
      </c>
      <c r="C1025" s="118"/>
      <c r="D1025" s="119"/>
      <c r="E1025" s="115" t="s">
        <v>898</v>
      </c>
      <c r="F1025" s="116"/>
    </row>
    <row r="1026" spans="2:6" x14ac:dyDescent="0.4">
      <c r="B1026" s="110"/>
      <c r="C1026" s="111"/>
      <c r="D1026" s="112"/>
      <c r="E1026" s="113"/>
      <c r="F1026" s="114"/>
    </row>
    <row r="1028" spans="2:6" x14ac:dyDescent="0.4">
      <c r="B1028" s="49" t="s">
        <v>4</v>
      </c>
      <c r="C1028" s="139" t="s">
        <v>680</v>
      </c>
      <c r="D1028" s="139"/>
      <c r="E1028" s="139"/>
      <c r="F1028" s="140"/>
    </row>
    <row r="1029" spans="2:6" ht="211.5" customHeight="1" x14ac:dyDescent="0.4">
      <c r="B1029" s="51" t="s">
        <v>222</v>
      </c>
      <c r="C1029" s="133" t="s">
        <v>681</v>
      </c>
      <c r="D1029" s="133"/>
      <c r="E1029" s="133"/>
      <c r="F1029" s="134"/>
    </row>
    <row r="1030" spans="2:6" x14ac:dyDescent="0.4">
      <c r="B1030" s="51" t="s">
        <v>218</v>
      </c>
      <c r="C1030" s="133" t="s">
        <v>250</v>
      </c>
      <c r="D1030" s="133"/>
      <c r="E1030" s="133"/>
      <c r="F1030" s="134"/>
    </row>
    <row r="1031" spans="2:6" x14ac:dyDescent="0.4">
      <c r="B1031" s="23" t="s">
        <v>219</v>
      </c>
      <c r="C1031" s="133" t="s">
        <v>679</v>
      </c>
      <c r="D1031" s="133"/>
      <c r="E1031" s="133"/>
      <c r="F1031" s="134"/>
    </row>
    <row r="1032" spans="2:6" x14ac:dyDescent="0.4">
      <c r="B1032" s="23" t="s">
        <v>138</v>
      </c>
      <c r="C1032" s="133" t="s">
        <v>435</v>
      </c>
      <c r="D1032" s="133"/>
      <c r="E1032" s="133"/>
      <c r="F1032" s="134"/>
    </row>
    <row r="1033" spans="2:6" x14ac:dyDescent="0.4">
      <c r="B1033" s="23" t="s">
        <v>220</v>
      </c>
      <c r="C1033" s="133" t="s">
        <v>244</v>
      </c>
      <c r="D1033" s="133"/>
      <c r="E1033" s="133"/>
      <c r="F1033" s="134"/>
    </row>
    <row r="1034" spans="2:6" x14ac:dyDescent="0.4">
      <c r="B1034" s="23" t="s">
        <v>38</v>
      </c>
      <c r="C1034" s="133" t="s">
        <v>266</v>
      </c>
      <c r="D1034" s="133"/>
      <c r="E1034" s="133"/>
      <c r="F1034" s="134"/>
    </row>
    <row r="1035" spans="2:6" x14ac:dyDescent="0.4">
      <c r="B1035" s="23" t="s">
        <v>221</v>
      </c>
      <c r="C1035" s="133" t="s">
        <v>626</v>
      </c>
      <c r="D1035" s="133"/>
      <c r="E1035" s="133"/>
      <c r="F1035" s="134"/>
    </row>
    <row r="1036" spans="2:6" x14ac:dyDescent="0.4">
      <c r="B1036" s="23" t="s">
        <v>223</v>
      </c>
      <c r="C1036" s="133" t="s">
        <v>259</v>
      </c>
      <c r="D1036" s="133"/>
      <c r="E1036" s="133"/>
      <c r="F1036" s="134"/>
    </row>
    <row r="1037" spans="2:6" x14ac:dyDescent="0.4">
      <c r="B1037" s="23" t="s">
        <v>7</v>
      </c>
      <c r="C1037" s="133" t="s">
        <v>6</v>
      </c>
      <c r="D1037" s="133"/>
      <c r="E1037" s="133"/>
      <c r="F1037" s="134"/>
    </row>
    <row r="1038" spans="2:6" x14ac:dyDescent="0.4">
      <c r="B1038" s="23" t="s">
        <v>409</v>
      </c>
      <c r="C1038" s="135" t="s">
        <v>379</v>
      </c>
      <c r="D1038" s="135"/>
      <c r="E1038" s="135"/>
      <c r="F1038" s="136"/>
    </row>
    <row r="1039" spans="2:6" x14ac:dyDescent="0.4">
      <c r="B1039" s="24" t="s">
        <v>410</v>
      </c>
      <c r="C1039" s="137" t="s">
        <v>347</v>
      </c>
      <c r="D1039" s="137"/>
      <c r="E1039" s="137"/>
      <c r="F1039" s="138"/>
    </row>
    <row r="1040" spans="2:6" x14ac:dyDescent="0.4">
      <c r="B1040" s="11" t="s">
        <v>658</v>
      </c>
      <c r="C1040" s="12" t="s">
        <v>2</v>
      </c>
      <c r="D1040" s="12" t="s">
        <v>3</v>
      </c>
      <c r="E1040" s="12" t="s">
        <v>4</v>
      </c>
      <c r="F1040" s="13" t="s">
        <v>5</v>
      </c>
    </row>
    <row r="1041" spans="2:6" x14ac:dyDescent="0.4">
      <c r="B1041" s="18" t="s">
        <v>661</v>
      </c>
      <c r="C1041" s="19" t="s">
        <v>30</v>
      </c>
      <c r="D1041" s="19"/>
      <c r="E1041" s="19" t="s">
        <v>662</v>
      </c>
      <c r="F1041" s="17" t="s">
        <v>0</v>
      </c>
    </row>
    <row r="1042" spans="2:6" x14ac:dyDescent="0.4">
      <c r="B1042" s="18" t="s">
        <v>664</v>
      </c>
      <c r="C1042" s="19" t="s">
        <v>30</v>
      </c>
      <c r="D1042" s="19"/>
      <c r="E1042" s="19" t="s">
        <v>663</v>
      </c>
      <c r="F1042" s="40"/>
    </row>
    <row r="1043" spans="2:6" x14ac:dyDescent="0.4">
      <c r="B1043" s="18" t="s">
        <v>660</v>
      </c>
      <c r="C1043" s="19" t="s">
        <v>30</v>
      </c>
      <c r="D1043" s="19"/>
      <c r="E1043" s="19" t="s">
        <v>659</v>
      </c>
      <c r="F1043" s="40"/>
    </row>
    <row r="1044" spans="2:6" x14ac:dyDescent="0.4">
      <c r="B1044" s="20"/>
      <c r="C1044" s="21"/>
      <c r="D1044" s="21"/>
      <c r="E1044" s="21"/>
      <c r="F1044" s="22"/>
    </row>
    <row r="1045" spans="2:6" x14ac:dyDescent="0.4">
      <c r="B1045" s="123" t="s">
        <v>875</v>
      </c>
      <c r="C1045" s="124"/>
      <c r="D1045" s="124"/>
      <c r="E1045" s="125" t="s">
        <v>892</v>
      </c>
      <c r="F1045" s="126"/>
    </row>
    <row r="1046" spans="2:6" x14ac:dyDescent="0.4">
      <c r="B1046" s="117" t="s">
        <v>1027</v>
      </c>
      <c r="C1046" s="118"/>
      <c r="D1046" s="119"/>
      <c r="E1046" s="115" t="s">
        <v>923</v>
      </c>
      <c r="F1046" s="116"/>
    </row>
    <row r="1047" spans="2:6" ht="33.75" customHeight="1" x14ac:dyDescent="0.4">
      <c r="B1047" s="117" t="s">
        <v>934</v>
      </c>
      <c r="C1047" s="118"/>
      <c r="D1047" s="119"/>
      <c r="E1047" s="115" t="s">
        <v>905</v>
      </c>
      <c r="F1047" s="116"/>
    </row>
    <row r="1048" spans="2:6" x14ac:dyDescent="0.4">
      <c r="B1048" s="117" t="s">
        <v>1028</v>
      </c>
      <c r="C1048" s="118"/>
      <c r="D1048" s="119"/>
      <c r="E1048" s="115" t="s">
        <v>923</v>
      </c>
      <c r="F1048" s="116"/>
    </row>
    <row r="1049" spans="2:6" x14ac:dyDescent="0.4">
      <c r="B1049" s="117" t="s">
        <v>935</v>
      </c>
      <c r="C1049" s="118"/>
      <c r="D1049" s="119"/>
      <c r="E1049" s="115" t="s">
        <v>923</v>
      </c>
      <c r="F1049" s="116"/>
    </row>
    <row r="1050" spans="2:6" ht="33.75" customHeight="1" x14ac:dyDescent="0.4">
      <c r="B1050" s="117" t="s">
        <v>1029</v>
      </c>
      <c r="C1050" s="118"/>
      <c r="D1050" s="119"/>
      <c r="E1050" s="115" t="s">
        <v>923</v>
      </c>
      <c r="F1050" s="116"/>
    </row>
    <row r="1051" spans="2:6" ht="35.25" customHeight="1" x14ac:dyDescent="0.4">
      <c r="B1051" s="117" t="s">
        <v>1030</v>
      </c>
      <c r="C1051" s="118"/>
      <c r="D1051" s="119"/>
      <c r="E1051" s="115" t="s">
        <v>898</v>
      </c>
      <c r="F1051" s="116"/>
    </row>
    <row r="1052" spans="2:6" x14ac:dyDescent="0.4">
      <c r="B1052" s="110"/>
      <c r="C1052" s="111"/>
      <c r="D1052" s="112"/>
      <c r="E1052" s="113"/>
      <c r="F1052" s="114"/>
    </row>
    <row r="1054" spans="2:6" x14ac:dyDescent="0.4">
      <c r="B1054" s="49" t="s">
        <v>4</v>
      </c>
      <c r="C1054" s="139" t="s">
        <v>682</v>
      </c>
      <c r="D1054" s="139"/>
      <c r="E1054" s="139"/>
      <c r="F1054" s="140"/>
    </row>
    <row r="1055" spans="2:6" ht="230.25" customHeight="1" x14ac:dyDescent="0.4">
      <c r="B1055" s="51" t="s">
        <v>222</v>
      </c>
      <c r="C1055" s="133" t="s">
        <v>683</v>
      </c>
      <c r="D1055" s="133"/>
      <c r="E1055" s="133"/>
      <c r="F1055" s="134"/>
    </row>
    <row r="1056" spans="2:6" x14ac:dyDescent="0.4">
      <c r="B1056" s="51" t="s">
        <v>218</v>
      </c>
      <c r="C1056" s="133" t="s">
        <v>250</v>
      </c>
      <c r="D1056" s="133"/>
      <c r="E1056" s="133"/>
      <c r="F1056" s="134"/>
    </row>
    <row r="1057" spans="2:6" x14ac:dyDescent="0.4">
      <c r="B1057" s="23" t="s">
        <v>219</v>
      </c>
      <c r="C1057" s="133" t="s">
        <v>684</v>
      </c>
      <c r="D1057" s="133"/>
      <c r="E1057" s="133"/>
      <c r="F1057" s="134"/>
    </row>
    <row r="1058" spans="2:6" x14ac:dyDescent="0.4">
      <c r="B1058" s="23" t="s">
        <v>138</v>
      </c>
      <c r="C1058" s="133" t="s">
        <v>422</v>
      </c>
      <c r="D1058" s="133"/>
      <c r="E1058" s="133"/>
      <c r="F1058" s="134"/>
    </row>
    <row r="1059" spans="2:6" x14ac:dyDescent="0.4">
      <c r="B1059" s="23" t="s">
        <v>220</v>
      </c>
      <c r="C1059" s="133" t="s">
        <v>244</v>
      </c>
      <c r="D1059" s="133"/>
      <c r="E1059" s="133"/>
      <c r="F1059" s="134"/>
    </row>
    <row r="1060" spans="2:6" x14ac:dyDescent="0.4">
      <c r="B1060" s="23" t="s">
        <v>38</v>
      </c>
      <c r="C1060" s="133" t="s">
        <v>266</v>
      </c>
      <c r="D1060" s="133"/>
      <c r="E1060" s="133"/>
      <c r="F1060" s="134"/>
    </row>
    <row r="1061" spans="2:6" x14ac:dyDescent="0.4">
      <c r="B1061" s="23" t="s">
        <v>221</v>
      </c>
      <c r="C1061" s="133" t="s">
        <v>626</v>
      </c>
      <c r="D1061" s="133"/>
      <c r="E1061" s="133"/>
      <c r="F1061" s="134"/>
    </row>
    <row r="1062" spans="2:6" x14ac:dyDescent="0.4">
      <c r="B1062" s="23" t="s">
        <v>223</v>
      </c>
      <c r="C1062" s="133" t="s">
        <v>259</v>
      </c>
      <c r="D1062" s="133"/>
      <c r="E1062" s="133"/>
      <c r="F1062" s="134"/>
    </row>
    <row r="1063" spans="2:6" x14ac:dyDescent="0.4">
      <c r="B1063" s="23" t="s">
        <v>7</v>
      </c>
      <c r="C1063" s="133" t="s">
        <v>6</v>
      </c>
      <c r="D1063" s="133"/>
      <c r="E1063" s="133"/>
      <c r="F1063" s="134"/>
    </row>
    <row r="1064" spans="2:6" x14ac:dyDescent="0.4">
      <c r="B1064" s="23" t="s">
        <v>409</v>
      </c>
      <c r="C1064" s="135" t="s">
        <v>379</v>
      </c>
      <c r="D1064" s="135"/>
      <c r="E1064" s="135"/>
      <c r="F1064" s="136"/>
    </row>
    <row r="1065" spans="2:6" x14ac:dyDescent="0.4">
      <c r="B1065" s="24" t="s">
        <v>410</v>
      </c>
      <c r="C1065" s="137" t="s">
        <v>355</v>
      </c>
      <c r="D1065" s="137"/>
      <c r="E1065" s="137"/>
      <c r="F1065" s="138"/>
    </row>
    <row r="1066" spans="2:6" x14ac:dyDescent="0.4">
      <c r="B1066" s="11" t="s">
        <v>658</v>
      </c>
      <c r="C1066" s="12" t="s">
        <v>2</v>
      </c>
      <c r="D1066" s="12" t="s">
        <v>3</v>
      </c>
      <c r="E1066" s="12" t="s">
        <v>4</v>
      </c>
      <c r="F1066" s="13" t="s">
        <v>5</v>
      </c>
    </row>
    <row r="1067" spans="2:6" x14ac:dyDescent="0.4">
      <c r="B1067" s="18" t="s">
        <v>661</v>
      </c>
      <c r="C1067" s="19" t="s">
        <v>30</v>
      </c>
      <c r="D1067" s="19"/>
      <c r="E1067" s="19" t="s">
        <v>662</v>
      </c>
      <c r="F1067" s="17" t="s">
        <v>0</v>
      </c>
    </row>
    <row r="1068" spans="2:6" x14ac:dyDescent="0.4">
      <c r="B1068" s="18" t="s">
        <v>664</v>
      </c>
      <c r="C1068" s="19" t="s">
        <v>30</v>
      </c>
      <c r="D1068" s="19"/>
      <c r="E1068" s="19" t="s">
        <v>663</v>
      </c>
      <c r="F1068" s="40"/>
    </row>
    <row r="1069" spans="2:6" x14ac:dyDescent="0.4">
      <c r="B1069" s="18" t="s">
        <v>660</v>
      </c>
      <c r="C1069" s="19" t="s">
        <v>30</v>
      </c>
      <c r="D1069" s="19"/>
      <c r="E1069" s="19" t="s">
        <v>659</v>
      </c>
      <c r="F1069" s="40"/>
    </row>
    <row r="1070" spans="2:6" x14ac:dyDescent="0.4">
      <c r="B1070" s="20"/>
      <c r="C1070" s="21"/>
      <c r="D1070" s="21"/>
      <c r="E1070" s="21"/>
      <c r="F1070" s="22"/>
    </row>
    <row r="1071" spans="2:6" x14ac:dyDescent="0.4">
      <c r="B1071" s="123" t="s">
        <v>875</v>
      </c>
      <c r="C1071" s="124"/>
      <c r="D1071" s="124"/>
      <c r="E1071" s="125" t="s">
        <v>892</v>
      </c>
      <c r="F1071" s="126"/>
    </row>
    <row r="1072" spans="2:6" ht="33" customHeight="1" x14ac:dyDescent="0.4">
      <c r="B1072" s="117" t="s">
        <v>1031</v>
      </c>
      <c r="C1072" s="118"/>
      <c r="D1072" s="119"/>
      <c r="E1072" s="115" t="s">
        <v>923</v>
      </c>
      <c r="F1072" s="116"/>
    </row>
    <row r="1073" spans="2:6" ht="33.75" customHeight="1" x14ac:dyDescent="0.4">
      <c r="B1073" s="117" t="s">
        <v>1032</v>
      </c>
      <c r="C1073" s="118"/>
      <c r="D1073" s="119"/>
      <c r="E1073" s="115" t="s">
        <v>905</v>
      </c>
      <c r="F1073" s="116"/>
    </row>
    <row r="1074" spans="2:6" x14ac:dyDescent="0.4">
      <c r="B1074" s="117" t="s">
        <v>1033</v>
      </c>
      <c r="C1074" s="118"/>
      <c r="D1074" s="119"/>
      <c r="E1074" s="115" t="s">
        <v>923</v>
      </c>
      <c r="F1074" s="116"/>
    </row>
    <row r="1075" spans="2:6" x14ac:dyDescent="0.4">
      <c r="B1075" s="117" t="s">
        <v>922</v>
      </c>
      <c r="C1075" s="118"/>
      <c r="D1075" s="119"/>
      <c r="E1075" s="115" t="s">
        <v>923</v>
      </c>
      <c r="F1075" s="116"/>
    </row>
    <row r="1076" spans="2:6" ht="33.75" customHeight="1" x14ac:dyDescent="0.4">
      <c r="B1076" s="117" t="s">
        <v>1034</v>
      </c>
      <c r="C1076" s="118"/>
      <c r="D1076" s="119"/>
      <c r="E1076" s="115" t="s">
        <v>923</v>
      </c>
      <c r="F1076" s="116"/>
    </row>
    <row r="1077" spans="2:6" ht="35.25" customHeight="1" x14ac:dyDescent="0.4">
      <c r="B1077" s="117" t="s">
        <v>1035</v>
      </c>
      <c r="C1077" s="118"/>
      <c r="D1077" s="119"/>
      <c r="E1077" s="115" t="s">
        <v>898</v>
      </c>
      <c r="F1077" s="116"/>
    </row>
    <row r="1078" spans="2:6" x14ac:dyDescent="0.4">
      <c r="B1078" s="110"/>
      <c r="C1078" s="111"/>
      <c r="D1078" s="112"/>
      <c r="E1078" s="113"/>
      <c r="F1078" s="114"/>
    </row>
    <row r="1080" spans="2:6" x14ac:dyDescent="0.4">
      <c r="B1080" s="49" t="s">
        <v>4</v>
      </c>
      <c r="C1080" s="139" t="s">
        <v>685</v>
      </c>
      <c r="D1080" s="139"/>
      <c r="E1080" s="139"/>
      <c r="F1080" s="140"/>
    </row>
    <row r="1081" spans="2:6" ht="217.5" customHeight="1" x14ac:dyDescent="0.4">
      <c r="B1081" s="51" t="s">
        <v>222</v>
      </c>
      <c r="C1081" s="133" t="s">
        <v>686</v>
      </c>
      <c r="D1081" s="133"/>
      <c r="E1081" s="133"/>
      <c r="F1081" s="134"/>
    </row>
    <row r="1082" spans="2:6" x14ac:dyDescent="0.4">
      <c r="B1082" s="51" t="s">
        <v>218</v>
      </c>
      <c r="C1082" s="133" t="s">
        <v>250</v>
      </c>
      <c r="D1082" s="133"/>
      <c r="E1082" s="133"/>
      <c r="F1082" s="134"/>
    </row>
    <row r="1083" spans="2:6" x14ac:dyDescent="0.4">
      <c r="B1083" s="23" t="s">
        <v>219</v>
      </c>
      <c r="C1083" s="133" t="s">
        <v>687</v>
      </c>
      <c r="D1083" s="133"/>
      <c r="E1083" s="133"/>
      <c r="F1083" s="134"/>
    </row>
    <row r="1084" spans="2:6" x14ac:dyDescent="0.4">
      <c r="B1084" s="23" t="s">
        <v>138</v>
      </c>
      <c r="C1084" s="133" t="s">
        <v>426</v>
      </c>
      <c r="D1084" s="133"/>
      <c r="E1084" s="133"/>
      <c r="F1084" s="134"/>
    </row>
    <row r="1085" spans="2:6" x14ac:dyDescent="0.4">
      <c r="B1085" s="23" t="s">
        <v>220</v>
      </c>
      <c r="C1085" s="133" t="s">
        <v>244</v>
      </c>
      <c r="D1085" s="133"/>
      <c r="E1085" s="133"/>
      <c r="F1085" s="134"/>
    </row>
    <row r="1086" spans="2:6" x14ac:dyDescent="0.4">
      <c r="B1086" s="23" t="s">
        <v>38</v>
      </c>
      <c r="C1086" s="133" t="s">
        <v>266</v>
      </c>
      <c r="D1086" s="133"/>
      <c r="E1086" s="133"/>
      <c r="F1086" s="134"/>
    </row>
    <row r="1087" spans="2:6" x14ac:dyDescent="0.4">
      <c r="B1087" s="23" t="s">
        <v>221</v>
      </c>
      <c r="C1087" s="133" t="s">
        <v>626</v>
      </c>
      <c r="D1087" s="133"/>
      <c r="E1087" s="133"/>
      <c r="F1087" s="134"/>
    </row>
    <row r="1088" spans="2:6" x14ac:dyDescent="0.4">
      <c r="B1088" s="23" t="s">
        <v>223</v>
      </c>
      <c r="C1088" s="133" t="s">
        <v>259</v>
      </c>
      <c r="D1088" s="133"/>
      <c r="E1088" s="133"/>
      <c r="F1088" s="134"/>
    </row>
    <row r="1089" spans="2:6" x14ac:dyDescent="0.4">
      <c r="B1089" s="23" t="s">
        <v>7</v>
      </c>
      <c r="C1089" s="133" t="s">
        <v>6</v>
      </c>
      <c r="D1089" s="133"/>
      <c r="E1089" s="133"/>
      <c r="F1089" s="134"/>
    </row>
    <row r="1090" spans="2:6" x14ac:dyDescent="0.4">
      <c r="B1090" s="23" t="s">
        <v>409</v>
      </c>
      <c r="C1090" s="135" t="s">
        <v>379</v>
      </c>
      <c r="D1090" s="135"/>
      <c r="E1090" s="135"/>
      <c r="F1090" s="136"/>
    </row>
    <row r="1091" spans="2:6" x14ac:dyDescent="0.4">
      <c r="B1091" s="24" t="s">
        <v>410</v>
      </c>
      <c r="C1091" s="137" t="s">
        <v>358</v>
      </c>
      <c r="D1091" s="137"/>
      <c r="E1091" s="137"/>
      <c r="F1091" s="138"/>
    </row>
    <row r="1092" spans="2:6" x14ac:dyDescent="0.4">
      <c r="B1092" s="11" t="s">
        <v>658</v>
      </c>
      <c r="C1092" s="12" t="s">
        <v>2</v>
      </c>
      <c r="D1092" s="12" t="s">
        <v>3</v>
      </c>
      <c r="E1092" s="12" t="s">
        <v>4</v>
      </c>
      <c r="F1092" s="13" t="s">
        <v>5</v>
      </c>
    </row>
    <row r="1093" spans="2:6" x14ac:dyDescent="0.4">
      <c r="B1093" s="18" t="s">
        <v>661</v>
      </c>
      <c r="C1093" s="19" t="s">
        <v>30</v>
      </c>
      <c r="D1093" s="19"/>
      <c r="E1093" s="19" t="s">
        <v>662</v>
      </c>
      <c r="F1093" s="17" t="s">
        <v>0</v>
      </c>
    </row>
    <row r="1094" spans="2:6" x14ac:dyDescent="0.4">
      <c r="B1094" s="18" t="s">
        <v>664</v>
      </c>
      <c r="C1094" s="19" t="s">
        <v>30</v>
      </c>
      <c r="D1094" s="19"/>
      <c r="E1094" s="19" t="s">
        <v>663</v>
      </c>
      <c r="F1094" s="40"/>
    </row>
    <row r="1095" spans="2:6" x14ac:dyDescent="0.4">
      <c r="B1095" s="18" t="s">
        <v>660</v>
      </c>
      <c r="C1095" s="19" t="s">
        <v>30</v>
      </c>
      <c r="D1095" s="19"/>
      <c r="E1095" s="19" t="s">
        <v>659</v>
      </c>
      <c r="F1095" s="40"/>
    </row>
    <row r="1096" spans="2:6" x14ac:dyDescent="0.4">
      <c r="B1096" s="20"/>
      <c r="C1096" s="21"/>
      <c r="D1096" s="21"/>
      <c r="E1096" s="21"/>
      <c r="F1096" s="22"/>
    </row>
    <row r="1097" spans="2:6" x14ac:dyDescent="0.4">
      <c r="B1097" s="123" t="s">
        <v>875</v>
      </c>
      <c r="C1097" s="124"/>
      <c r="D1097" s="124"/>
      <c r="E1097" s="125" t="s">
        <v>892</v>
      </c>
      <c r="F1097" s="126"/>
    </row>
    <row r="1098" spans="2:6" ht="33" customHeight="1" x14ac:dyDescent="0.4">
      <c r="B1098" s="117" t="s">
        <v>1036</v>
      </c>
      <c r="C1098" s="118"/>
      <c r="D1098" s="119"/>
      <c r="E1098" s="115" t="s">
        <v>923</v>
      </c>
      <c r="F1098" s="116"/>
    </row>
    <row r="1099" spans="2:6" ht="33.75" customHeight="1" x14ac:dyDescent="0.4">
      <c r="B1099" s="117" t="s">
        <v>1037</v>
      </c>
      <c r="C1099" s="118"/>
      <c r="D1099" s="119"/>
      <c r="E1099" s="115" t="s">
        <v>905</v>
      </c>
      <c r="F1099" s="116"/>
    </row>
    <row r="1100" spans="2:6" x14ac:dyDescent="0.4">
      <c r="B1100" s="117" t="s">
        <v>1038</v>
      </c>
      <c r="C1100" s="118"/>
      <c r="D1100" s="119"/>
      <c r="E1100" s="115" t="s">
        <v>923</v>
      </c>
      <c r="F1100" s="116"/>
    </row>
    <row r="1101" spans="2:6" x14ac:dyDescent="0.4">
      <c r="B1101" s="117" t="s">
        <v>927</v>
      </c>
      <c r="C1101" s="118"/>
      <c r="D1101" s="119"/>
      <c r="E1101" s="115" t="s">
        <v>923</v>
      </c>
      <c r="F1101" s="116"/>
    </row>
    <row r="1102" spans="2:6" ht="33.75" customHeight="1" x14ac:dyDescent="0.4">
      <c r="B1102" s="117" t="s">
        <v>1039</v>
      </c>
      <c r="C1102" s="118"/>
      <c r="D1102" s="119"/>
      <c r="E1102" s="115" t="s">
        <v>923</v>
      </c>
      <c r="F1102" s="116"/>
    </row>
    <row r="1103" spans="2:6" ht="35.25" customHeight="1" x14ac:dyDescent="0.4">
      <c r="B1103" s="117" t="s">
        <v>1040</v>
      </c>
      <c r="C1103" s="118"/>
      <c r="D1103" s="119"/>
      <c r="E1103" s="115" t="s">
        <v>898</v>
      </c>
      <c r="F1103" s="116"/>
    </row>
    <row r="1104" spans="2:6" x14ac:dyDescent="0.4">
      <c r="B1104" s="110"/>
      <c r="C1104" s="111"/>
      <c r="D1104" s="112"/>
      <c r="E1104" s="113"/>
      <c r="F1104" s="114"/>
    </row>
    <row r="1106" spans="2:6" x14ac:dyDescent="0.4">
      <c r="B1106" s="49" t="s">
        <v>4</v>
      </c>
      <c r="C1106" s="139" t="s">
        <v>688</v>
      </c>
      <c r="D1106" s="139"/>
      <c r="E1106" s="139"/>
      <c r="F1106" s="140"/>
    </row>
    <row r="1107" spans="2:6" ht="250.5" customHeight="1" x14ac:dyDescent="0.4">
      <c r="B1107" s="51" t="s">
        <v>222</v>
      </c>
      <c r="C1107" s="133" t="s">
        <v>689</v>
      </c>
      <c r="D1107" s="133"/>
      <c r="E1107" s="133"/>
      <c r="F1107" s="134"/>
    </row>
    <row r="1108" spans="2:6" x14ac:dyDescent="0.4">
      <c r="B1108" s="51" t="s">
        <v>218</v>
      </c>
      <c r="C1108" s="133" t="s">
        <v>250</v>
      </c>
      <c r="D1108" s="133"/>
      <c r="E1108" s="133"/>
      <c r="F1108" s="134"/>
    </row>
    <row r="1109" spans="2:6" x14ac:dyDescent="0.4">
      <c r="B1109" s="23" t="s">
        <v>219</v>
      </c>
      <c r="C1109" s="133" t="s">
        <v>690</v>
      </c>
      <c r="D1109" s="133"/>
      <c r="E1109" s="133"/>
      <c r="F1109" s="134"/>
    </row>
    <row r="1110" spans="2:6" x14ac:dyDescent="0.4">
      <c r="B1110" s="23" t="s">
        <v>138</v>
      </c>
      <c r="C1110" s="133" t="s">
        <v>428</v>
      </c>
      <c r="D1110" s="133"/>
      <c r="E1110" s="133"/>
      <c r="F1110" s="134"/>
    </row>
    <row r="1111" spans="2:6" x14ac:dyDescent="0.4">
      <c r="B1111" s="23" t="s">
        <v>220</v>
      </c>
      <c r="C1111" s="133" t="s">
        <v>244</v>
      </c>
      <c r="D1111" s="133"/>
      <c r="E1111" s="133"/>
      <c r="F1111" s="134"/>
    </row>
    <row r="1112" spans="2:6" x14ac:dyDescent="0.4">
      <c r="B1112" s="23" t="s">
        <v>38</v>
      </c>
      <c r="C1112" s="133" t="s">
        <v>266</v>
      </c>
      <c r="D1112" s="133"/>
      <c r="E1112" s="133"/>
      <c r="F1112" s="134"/>
    </row>
    <row r="1113" spans="2:6" x14ac:dyDescent="0.4">
      <c r="B1113" s="23" t="s">
        <v>221</v>
      </c>
      <c r="C1113" s="133" t="s">
        <v>626</v>
      </c>
      <c r="D1113" s="133"/>
      <c r="E1113" s="133"/>
      <c r="F1113" s="134"/>
    </row>
    <row r="1114" spans="2:6" x14ac:dyDescent="0.4">
      <c r="B1114" s="23" t="s">
        <v>223</v>
      </c>
      <c r="C1114" s="133" t="s">
        <v>259</v>
      </c>
      <c r="D1114" s="133"/>
      <c r="E1114" s="133"/>
      <c r="F1114" s="134"/>
    </row>
    <row r="1115" spans="2:6" x14ac:dyDescent="0.4">
      <c r="B1115" s="23" t="s">
        <v>7</v>
      </c>
      <c r="C1115" s="133" t="s">
        <v>6</v>
      </c>
      <c r="D1115" s="133"/>
      <c r="E1115" s="133"/>
      <c r="F1115" s="134"/>
    </row>
    <row r="1116" spans="2:6" x14ac:dyDescent="0.4">
      <c r="B1116" s="23" t="s">
        <v>409</v>
      </c>
      <c r="C1116" s="135" t="s">
        <v>379</v>
      </c>
      <c r="D1116" s="135"/>
      <c r="E1116" s="135"/>
      <c r="F1116" s="136"/>
    </row>
    <row r="1117" spans="2:6" x14ac:dyDescent="0.4">
      <c r="B1117" s="24" t="s">
        <v>410</v>
      </c>
      <c r="C1117" s="137" t="s">
        <v>360</v>
      </c>
      <c r="D1117" s="137"/>
      <c r="E1117" s="137"/>
      <c r="F1117" s="138"/>
    </row>
    <row r="1118" spans="2:6" x14ac:dyDescent="0.4">
      <c r="B1118" s="11" t="s">
        <v>658</v>
      </c>
      <c r="C1118" s="12" t="s">
        <v>2</v>
      </c>
      <c r="D1118" s="12" t="s">
        <v>3</v>
      </c>
      <c r="E1118" s="12" t="s">
        <v>4</v>
      </c>
      <c r="F1118" s="13" t="s">
        <v>5</v>
      </c>
    </row>
    <row r="1119" spans="2:6" x14ac:dyDescent="0.4">
      <c r="B1119" s="18" t="s">
        <v>661</v>
      </c>
      <c r="C1119" s="19" t="s">
        <v>30</v>
      </c>
      <c r="D1119" s="19"/>
      <c r="E1119" s="19" t="s">
        <v>662</v>
      </c>
      <c r="F1119" s="17" t="s">
        <v>0</v>
      </c>
    </row>
    <row r="1120" spans="2:6" x14ac:dyDescent="0.4">
      <c r="B1120" s="18" t="s">
        <v>664</v>
      </c>
      <c r="C1120" s="19" t="s">
        <v>30</v>
      </c>
      <c r="D1120" s="19"/>
      <c r="E1120" s="19" t="s">
        <v>663</v>
      </c>
      <c r="F1120" s="40"/>
    </row>
    <row r="1121" spans="2:6" x14ac:dyDescent="0.4">
      <c r="B1121" s="18" t="s">
        <v>660</v>
      </c>
      <c r="C1121" s="19" t="s">
        <v>30</v>
      </c>
      <c r="D1121" s="19"/>
      <c r="E1121" s="19" t="s">
        <v>659</v>
      </c>
      <c r="F1121" s="40"/>
    </row>
    <row r="1122" spans="2:6" x14ac:dyDescent="0.4">
      <c r="B1122" s="20"/>
      <c r="C1122" s="21"/>
      <c r="D1122" s="21"/>
      <c r="E1122" s="21"/>
      <c r="F1122" s="22"/>
    </row>
    <row r="1123" spans="2:6" x14ac:dyDescent="0.4">
      <c r="B1123" s="123" t="s">
        <v>875</v>
      </c>
      <c r="C1123" s="124"/>
      <c r="D1123" s="124"/>
      <c r="E1123" s="125" t="s">
        <v>892</v>
      </c>
      <c r="F1123" s="126"/>
    </row>
    <row r="1124" spans="2:6" ht="33" customHeight="1" x14ac:dyDescent="0.4">
      <c r="B1124" s="117" t="s">
        <v>1041</v>
      </c>
      <c r="C1124" s="118"/>
      <c r="D1124" s="119"/>
      <c r="E1124" s="115" t="s">
        <v>923</v>
      </c>
      <c r="F1124" s="116"/>
    </row>
    <row r="1125" spans="2:6" ht="33.75" customHeight="1" x14ac:dyDescent="0.4">
      <c r="B1125" s="117" t="s">
        <v>1042</v>
      </c>
      <c r="C1125" s="118"/>
      <c r="D1125" s="119"/>
      <c r="E1125" s="115" t="s">
        <v>905</v>
      </c>
      <c r="F1125" s="116"/>
    </row>
    <row r="1126" spans="2:6" ht="35.25" customHeight="1" x14ac:dyDescent="0.4">
      <c r="B1126" s="117" t="s">
        <v>1043</v>
      </c>
      <c r="C1126" s="118"/>
      <c r="D1126" s="119"/>
      <c r="E1126" s="115" t="s">
        <v>923</v>
      </c>
      <c r="F1126" s="116"/>
    </row>
    <row r="1127" spans="2:6" ht="34.5" customHeight="1" x14ac:dyDescent="0.4">
      <c r="B1127" s="117" t="s">
        <v>1041</v>
      </c>
      <c r="C1127" s="118"/>
      <c r="D1127" s="119"/>
      <c r="E1127" s="115" t="s">
        <v>923</v>
      </c>
      <c r="F1127" s="116"/>
    </row>
    <row r="1128" spans="2:6" ht="33.75" customHeight="1" x14ac:dyDescent="0.4">
      <c r="B1128" s="117" t="s">
        <v>1044</v>
      </c>
      <c r="C1128" s="118"/>
      <c r="D1128" s="119"/>
      <c r="E1128" s="115" t="s">
        <v>923</v>
      </c>
      <c r="F1128" s="116"/>
    </row>
    <row r="1129" spans="2:6" ht="35.25" customHeight="1" x14ac:dyDescent="0.4">
      <c r="B1129" s="117" t="s">
        <v>1045</v>
      </c>
      <c r="C1129" s="118"/>
      <c r="D1129" s="119"/>
      <c r="E1129" s="115" t="s">
        <v>898</v>
      </c>
      <c r="F1129" s="116"/>
    </row>
    <row r="1130" spans="2:6" x14ac:dyDescent="0.4">
      <c r="B1130" s="110"/>
      <c r="C1130" s="111"/>
      <c r="D1130" s="112"/>
      <c r="E1130" s="113"/>
      <c r="F1130" s="114"/>
    </row>
    <row r="1132" spans="2:6" x14ac:dyDescent="0.4">
      <c r="B1132" s="49" t="s">
        <v>4</v>
      </c>
      <c r="C1132" s="139" t="s">
        <v>691</v>
      </c>
      <c r="D1132" s="139"/>
      <c r="E1132" s="139"/>
      <c r="F1132" s="140"/>
    </row>
    <row r="1133" spans="2:6" ht="192" customHeight="1" x14ac:dyDescent="0.4">
      <c r="B1133" s="51" t="s">
        <v>222</v>
      </c>
      <c r="C1133" s="133" t="s">
        <v>692</v>
      </c>
      <c r="D1133" s="133"/>
      <c r="E1133" s="133"/>
      <c r="F1133" s="134"/>
    </row>
    <row r="1134" spans="2:6" x14ac:dyDescent="0.4">
      <c r="B1134" s="51" t="s">
        <v>218</v>
      </c>
      <c r="C1134" s="133" t="s">
        <v>250</v>
      </c>
      <c r="D1134" s="133"/>
      <c r="E1134" s="133"/>
      <c r="F1134" s="134"/>
    </row>
    <row r="1135" spans="2:6" x14ac:dyDescent="0.4">
      <c r="B1135" s="23" t="s">
        <v>219</v>
      </c>
      <c r="C1135" s="133" t="s">
        <v>693</v>
      </c>
      <c r="D1135" s="133"/>
      <c r="E1135" s="133"/>
      <c r="F1135" s="134"/>
    </row>
    <row r="1136" spans="2:6" x14ac:dyDescent="0.4">
      <c r="B1136" s="23" t="s">
        <v>138</v>
      </c>
      <c r="C1136" s="133" t="s">
        <v>450</v>
      </c>
      <c r="D1136" s="133"/>
      <c r="E1136" s="133"/>
      <c r="F1136" s="134"/>
    </row>
    <row r="1137" spans="2:6" x14ac:dyDescent="0.4">
      <c r="B1137" s="23" t="s">
        <v>220</v>
      </c>
      <c r="C1137" s="133" t="s">
        <v>244</v>
      </c>
      <c r="D1137" s="133"/>
      <c r="E1137" s="133"/>
      <c r="F1137" s="134"/>
    </row>
    <row r="1138" spans="2:6" x14ac:dyDescent="0.4">
      <c r="B1138" s="23" t="s">
        <v>38</v>
      </c>
      <c r="C1138" s="133" t="s">
        <v>266</v>
      </c>
      <c r="D1138" s="133"/>
      <c r="E1138" s="133"/>
      <c r="F1138" s="134"/>
    </row>
    <row r="1139" spans="2:6" x14ac:dyDescent="0.4">
      <c r="B1139" s="23" t="s">
        <v>221</v>
      </c>
      <c r="C1139" s="133" t="s">
        <v>626</v>
      </c>
      <c r="D1139" s="133"/>
      <c r="E1139" s="133"/>
      <c r="F1139" s="134"/>
    </row>
    <row r="1140" spans="2:6" x14ac:dyDescent="0.4">
      <c r="B1140" s="23" t="s">
        <v>223</v>
      </c>
      <c r="C1140" s="133" t="s">
        <v>259</v>
      </c>
      <c r="D1140" s="133"/>
      <c r="E1140" s="133"/>
      <c r="F1140" s="134"/>
    </row>
    <row r="1141" spans="2:6" x14ac:dyDescent="0.4">
      <c r="B1141" s="23" t="s">
        <v>7</v>
      </c>
      <c r="C1141" s="133" t="s">
        <v>6</v>
      </c>
      <c r="D1141" s="133"/>
      <c r="E1141" s="133"/>
      <c r="F1141" s="134"/>
    </row>
    <row r="1142" spans="2:6" x14ac:dyDescent="0.4">
      <c r="B1142" s="23" t="s">
        <v>409</v>
      </c>
      <c r="C1142" s="135" t="s">
        <v>379</v>
      </c>
      <c r="D1142" s="135"/>
      <c r="E1142" s="135"/>
      <c r="F1142" s="136"/>
    </row>
    <row r="1143" spans="2:6" x14ac:dyDescent="0.4">
      <c r="B1143" s="24" t="s">
        <v>410</v>
      </c>
      <c r="C1143" s="137" t="s">
        <v>364</v>
      </c>
      <c r="D1143" s="137"/>
      <c r="E1143" s="137"/>
      <c r="F1143" s="138"/>
    </row>
    <row r="1144" spans="2:6" x14ac:dyDescent="0.4">
      <c r="B1144" s="11" t="s">
        <v>658</v>
      </c>
      <c r="C1144" s="12" t="s">
        <v>2</v>
      </c>
      <c r="D1144" s="12" t="s">
        <v>3</v>
      </c>
      <c r="E1144" s="12" t="s">
        <v>4</v>
      </c>
      <c r="F1144" s="13" t="s">
        <v>5</v>
      </c>
    </row>
    <row r="1145" spans="2:6" x14ac:dyDescent="0.4">
      <c r="B1145" s="18" t="s">
        <v>661</v>
      </c>
      <c r="C1145" s="19" t="s">
        <v>30</v>
      </c>
      <c r="D1145" s="19"/>
      <c r="E1145" s="19" t="s">
        <v>662</v>
      </c>
      <c r="F1145" s="17" t="s">
        <v>0</v>
      </c>
    </row>
    <row r="1146" spans="2:6" x14ac:dyDescent="0.4">
      <c r="B1146" s="18" t="s">
        <v>664</v>
      </c>
      <c r="C1146" s="19" t="s">
        <v>30</v>
      </c>
      <c r="D1146" s="19"/>
      <c r="E1146" s="19" t="s">
        <v>663</v>
      </c>
      <c r="F1146" s="40"/>
    </row>
    <row r="1147" spans="2:6" x14ac:dyDescent="0.4">
      <c r="B1147" s="18" t="s">
        <v>660</v>
      </c>
      <c r="C1147" s="19" t="s">
        <v>30</v>
      </c>
      <c r="D1147" s="19"/>
      <c r="E1147" s="19" t="s">
        <v>659</v>
      </c>
      <c r="F1147" s="40"/>
    </row>
    <row r="1148" spans="2:6" x14ac:dyDescent="0.4">
      <c r="B1148" s="20"/>
      <c r="C1148" s="21"/>
      <c r="D1148" s="21"/>
      <c r="E1148" s="21"/>
      <c r="F1148" s="22"/>
    </row>
    <row r="1149" spans="2:6" x14ac:dyDescent="0.4">
      <c r="B1149" s="123" t="s">
        <v>875</v>
      </c>
      <c r="C1149" s="124"/>
      <c r="D1149" s="124"/>
      <c r="E1149" s="125" t="s">
        <v>892</v>
      </c>
      <c r="F1149" s="126"/>
    </row>
    <row r="1150" spans="2:6" x14ac:dyDescent="0.4">
      <c r="B1150" s="117" t="s">
        <v>1046</v>
      </c>
      <c r="C1150" s="118"/>
      <c r="D1150" s="119"/>
      <c r="E1150" s="115" t="s">
        <v>923</v>
      </c>
      <c r="F1150" s="116"/>
    </row>
    <row r="1151" spans="2:6" ht="33.75" customHeight="1" x14ac:dyDescent="0.4">
      <c r="B1151" s="117" t="s">
        <v>1047</v>
      </c>
      <c r="C1151" s="118"/>
      <c r="D1151" s="119"/>
      <c r="E1151" s="115" t="s">
        <v>905</v>
      </c>
      <c r="F1151" s="116"/>
    </row>
    <row r="1152" spans="2:6" x14ac:dyDescent="0.4">
      <c r="B1152" s="117" t="s">
        <v>1048</v>
      </c>
      <c r="C1152" s="118"/>
      <c r="D1152" s="119"/>
      <c r="E1152" s="115" t="s">
        <v>923</v>
      </c>
      <c r="F1152" s="116"/>
    </row>
    <row r="1153" spans="2:6" x14ac:dyDescent="0.4">
      <c r="B1153" s="117" t="s">
        <v>1049</v>
      </c>
      <c r="C1153" s="118"/>
      <c r="D1153" s="119"/>
      <c r="E1153" s="115" t="s">
        <v>923</v>
      </c>
      <c r="F1153" s="116"/>
    </row>
    <row r="1154" spans="2:6" ht="33.75" customHeight="1" x14ac:dyDescent="0.4">
      <c r="B1154" s="117" t="s">
        <v>1050</v>
      </c>
      <c r="C1154" s="118"/>
      <c r="D1154" s="119"/>
      <c r="E1154" s="115" t="s">
        <v>923</v>
      </c>
      <c r="F1154" s="116"/>
    </row>
    <row r="1155" spans="2:6" ht="35.25" customHeight="1" x14ac:dyDescent="0.4">
      <c r="B1155" s="117" t="s">
        <v>1051</v>
      </c>
      <c r="C1155" s="118"/>
      <c r="D1155" s="119"/>
      <c r="E1155" s="115" t="s">
        <v>898</v>
      </c>
      <c r="F1155" s="116"/>
    </row>
    <row r="1156" spans="2:6" x14ac:dyDescent="0.4">
      <c r="B1156" s="110"/>
      <c r="C1156" s="111"/>
      <c r="D1156" s="112"/>
      <c r="E1156" s="113"/>
      <c r="F1156" s="114"/>
    </row>
    <row r="1158" spans="2:6" x14ac:dyDescent="0.4">
      <c r="B1158" s="49" t="s">
        <v>4</v>
      </c>
      <c r="C1158" s="139" t="s">
        <v>697</v>
      </c>
      <c r="D1158" s="139"/>
      <c r="E1158" s="139"/>
      <c r="F1158" s="140"/>
    </row>
    <row r="1159" spans="2:6" ht="212.25" customHeight="1" x14ac:dyDescent="0.4">
      <c r="B1159" s="51" t="s">
        <v>222</v>
      </c>
      <c r="C1159" s="133" t="s">
        <v>698</v>
      </c>
      <c r="D1159" s="133"/>
      <c r="E1159" s="133"/>
      <c r="F1159" s="134"/>
    </row>
    <row r="1160" spans="2:6" x14ac:dyDescent="0.4">
      <c r="B1160" s="51" t="s">
        <v>218</v>
      </c>
      <c r="C1160" s="133" t="s">
        <v>250</v>
      </c>
      <c r="D1160" s="133"/>
      <c r="E1160" s="133"/>
      <c r="F1160" s="134"/>
    </row>
    <row r="1161" spans="2:6" x14ac:dyDescent="0.4">
      <c r="B1161" s="23" t="s">
        <v>219</v>
      </c>
      <c r="C1161" s="133" t="s">
        <v>699</v>
      </c>
      <c r="D1161" s="133"/>
      <c r="E1161" s="133"/>
      <c r="F1161" s="134"/>
    </row>
    <row r="1162" spans="2:6" x14ac:dyDescent="0.4">
      <c r="B1162" s="23" t="s">
        <v>138</v>
      </c>
      <c r="C1162" s="133" t="s">
        <v>448</v>
      </c>
      <c r="D1162" s="133"/>
      <c r="E1162" s="133"/>
      <c r="F1162" s="134"/>
    </row>
    <row r="1163" spans="2:6" x14ac:dyDescent="0.4">
      <c r="B1163" s="23" t="s">
        <v>220</v>
      </c>
      <c r="C1163" s="133" t="s">
        <v>244</v>
      </c>
      <c r="D1163" s="133"/>
      <c r="E1163" s="133"/>
      <c r="F1163" s="134"/>
    </row>
    <row r="1164" spans="2:6" x14ac:dyDescent="0.4">
      <c r="B1164" s="23" t="s">
        <v>38</v>
      </c>
      <c r="C1164" s="133" t="s">
        <v>266</v>
      </c>
      <c r="D1164" s="133"/>
      <c r="E1164" s="133"/>
      <c r="F1164" s="134"/>
    </row>
    <row r="1165" spans="2:6" x14ac:dyDescent="0.4">
      <c r="B1165" s="23" t="s">
        <v>221</v>
      </c>
      <c r="C1165" s="133" t="s">
        <v>626</v>
      </c>
      <c r="D1165" s="133"/>
      <c r="E1165" s="133"/>
      <c r="F1165" s="134"/>
    </row>
    <row r="1166" spans="2:6" x14ac:dyDescent="0.4">
      <c r="B1166" s="23" t="s">
        <v>223</v>
      </c>
      <c r="C1166" s="133" t="s">
        <v>259</v>
      </c>
      <c r="D1166" s="133"/>
      <c r="E1166" s="133"/>
      <c r="F1166" s="134"/>
    </row>
    <row r="1167" spans="2:6" x14ac:dyDescent="0.4">
      <c r="B1167" s="23" t="s">
        <v>7</v>
      </c>
      <c r="C1167" s="133" t="s">
        <v>6</v>
      </c>
      <c r="D1167" s="133"/>
      <c r="E1167" s="133"/>
      <c r="F1167" s="134"/>
    </row>
    <row r="1168" spans="2:6" x14ac:dyDescent="0.4">
      <c r="B1168" s="23" t="s">
        <v>409</v>
      </c>
      <c r="C1168" s="135" t="s">
        <v>379</v>
      </c>
      <c r="D1168" s="135"/>
      <c r="E1168" s="135"/>
      <c r="F1168" s="136"/>
    </row>
    <row r="1169" spans="2:6" x14ac:dyDescent="0.4">
      <c r="B1169" s="24" t="s">
        <v>410</v>
      </c>
      <c r="C1169" s="137" t="s">
        <v>368</v>
      </c>
      <c r="D1169" s="137"/>
      <c r="E1169" s="137"/>
      <c r="F1169" s="138"/>
    </row>
    <row r="1170" spans="2:6" x14ac:dyDescent="0.4">
      <c r="B1170" s="11" t="s">
        <v>658</v>
      </c>
      <c r="C1170" s="12" t="s">
        <v>2</v>
      </c>
      <c r="D1170" s="12" t="s">
        <v>3</v>
      </c>
      <c r="E1170" s="12" t="s">
        <v>4</v>
      </c>
      <c r="F1170" s="13" t="s">
        <v>5</v>
      </c>
    </row>
    <row r="1171" spans="2:6" x14ac:dyDescent="0.4">
      <c r="B1171" s="18" t="s">
        <v>661</v>
      </c>
      <c r="C1171" s="19" t="s">
        <v>30</v>
      </c>
      <c r="D1171" s="19"/>
      <c r="E1171" s="19" t="s">
        <v>662</v>
      </c>
      <c r="F1171" s="17" t="s">
        <v>0</v>
      </c>
    </row>
    <row r="1172" spans="2:6" x14ac:dyDescent="0.4">
      <c r="B1172" s="18" t="s">
        <v>664</v>
      </c>
      <c r="C1172" s="19" t="s">
        <v>30</v>
      </c>
      <c r="D1172" s="19"/>
      <c r="E1172" s="19" t="s">
        <v>663</v>
      </c>
      <c r="F1172" s="40"/>
    </row>
    <row r="1173" spans="2:6" x14ac:dyDescent="0.4">
      <c r="B1173" s="18" t="s">
        <v>660</v>
      </c>
      <c r="C1173" s="19" t="s">
        <v>30</v>
      </c>
      <c r="D1173" s="19"/>
      <c r="E1173" s="19" t="s">
        <v>659</v>
      </c>
      <c r="F1173" s="40"/>
    </row>
    <row r="1174" spans="2:6" x14ac:dyDescent="0.4">
      <c r="B1174" s="20"/>
      <c r="C1174" s="21"/>
      <c r="D1174" s="21"/>
      <c r="E1174" s="21"/>
      <c r="F1174" s="22"/>
    </row>
    <row r="1175" spans="2:6" x14ac:dyDescent="0.4">
      <c r="B1175" s="123" t="s">
        <v>875</v>
      </c>
      <c r="C1175" s="124"/>
      <c r="D1175" s="124"/>
      <c r="E1175" s="125" t="s">
        <v>892</v>
      </c>
      <c r="F1175" s="126"/>
    </row>
    <row r="1176" spans="2:6" x14ac:dyDescent="0.4">
      <c r="B1176" s="117" t="s">
        <v>1052</v>
      </c>
      <c r="C1176" s="118"/>
      <c r="D1176" s="119"/>
      <c r="E1176" s="115" t="s">
        <v>923</v>
      </c>
      <c r="F1176" s="116"/>
    </row>
    <row r="1177" spans="2:6" ht="33.75" customHeight="1" x14ac:dyDescent="0.4">
      <c r="B1177" s="117" t="s">
        <v>1053</v>
      </c>
      <c r="C1177" s="118"/>
      <c r="D1177" s="119"/>
      <c r="E1177" s="115" t="s">
        <v>905</v>
      </c>
      <c r="F1177" s="116"/>
    </row>
    <row r="1178" spans="2:6" x14ac:dyDescent="0.4">
      <c r="B1178" s="117" t="s">
        <v>1054</v>
      </c>
      <c r="C1178" s="118"/>
      <c r="D1178" s="119"/>
      <c r="E1178" s="115" t="s">
        <v>923</v>
      </c>
      <c r="F1178" s="116"/>
    </row>
    <row r="1179" spans="2:6" x14ac:dyDescent="0.4">
      <c r="B1179" s="117" t="s">
        <v>1055</v>
      </c>
      <c r="C1179" s="118"/>
      <c r="D1179" s="119"/>
      <c r="E1179" s="115" t="s">
        <v>923</v>
      </c>
      <c r="F1179" s="116"/>
    </row>
    <row r="1180" spans="2:6" ht="33.75" customHeight="1" x14ac:dyDescent="0.4">
      <c r="B1180" s="117" t="s">
        <v>1056</v>
      </c>
      <c r="C1180" s="118"/>
      <c r="D1180" s="119"/>
      <c r="E1180" s="115" t="s">
        <v>923</v>
      </c>
      <c r="F1180" s="116"/>
    </row>
    <row r="1181" spans="2:6" ht="35.25" customHeight="1" x14ac:dyDescent="0.4">
      <c r="B1181" s="117" t="s">
        <v>1057</v>
      </c>
      <c r="C1181" s="118"/>
      <c r="D1181" s="119"/>
      <c r="E1181" s="115" t="s">
        <v>898</v>
      </c>
      <c r="F1181" s="116"/>
    </row>
    <row r="1182" spans="2:6" x14ac:dyDescent="0.4">
      <c r="B1182" s="110"/>
      <c r="C1182" s="111"/>
      <c r="D1182" s="112"/>
      <c r="E1182" s="113"/>
      <c r="F1182" s="114"/>
    </row>
    <row r="1184" spans="2:6" x14ac:dyDescent="0.4">
      <c r="B1184" s="49" t="s">
        <v>4</v>
      </c>
      <c r="C1184" s="139" t="s">
        <v>700</v>
      </c>
      <c r="D1184" s="139"/>
      <c r="E1184" s="139"/>
      <c r="F1184" s="140"/>
    </row>
    <row r="1185" spans="2:6" ht="196.5" customHeight="1" x14ac:dyDescent="0.4">
      <c r="B1185" s="51" t="s">
        <v>222</v>
      </c>
      <c r="C1185" s="133" t="s">
        <v>701</v>
      </c>
      <c r="D1185" s="133"/>
      <c r="E1185" s="133"/>
      <c r="F1185" s="134"/>
    </row>
    <row r="1186" spans="2:6" x14ac:dyDescent="0.4">
      <c r="B1186" s="51" t="s">
        <v>218</v>
      </c>
      <c r="C1186" s="133" t="s">
        <v>250</v>
      </c>
      <c r="D1186" s="133"/>
      <c r="E1186" s="133"/>
      <c r="F1186" s="134"/>
    </row>
    <row r="1187" spans="2:6" x14ac:dyDescent="0.4">
      <c r="B1187" s="23" t="s">
        <v>219</v>
      </c>
      <c r="C1187" s="133" t="s">
        <v>702</v>
      </c>
      <c r="D1187" s="133"/>
      <c r="E1187" s="133"/>
      <c r="F1187" s="134"/>
    </row>
    <row r="1188" spans="2:6" x14ac:dyDescent="0.4">
      <c r="B1188" s="23" t="s">
        <v>138</v>
      </c>
      <c r="C1188" s="133" t="s">
        <v>446</v>
      </c>
      <c r="D1188" s="133"/>
      <c r="E1188" s="133"/>
      <c r="F1188" s="134"/>
    </row>
    <row r="1189" spans="2:6" x14ac:dyDescent="0.4">
      <c r="B1189" s="23" t="s">
        <v>220</v>
      </c>
      <c r="C1189" s="133" t="s">
        <v>244</v>
      </c>
      <c r="D1189" s="133"/>
      <c r="E1189" s="133"/>
      <c r="F1189" s="134"/>
    </row>
    <row r="1190" spans="2:6" x14ac:dyDescent="0.4">
      <c r="B1190" s="23" t="s">
        <v>38</v>
      </c>
      <c r="C1190" s="133" t="s">
        <v>266</v>
      </c>
      <c r="D1190" s="133"/>
      <c r="E1190" s="133"/>
      <c r="F1190" s="134"/>
    </row>
    <row r="1191" spans="2:6" x14ac:dyDescent="0.4">
      <c r="B1191" s="23" t="s">
        <v>221</v>
      </c>
      <c r="C1191" s="133" t="s">
        <v>626</v>
      </c>
      <c r="D1191" s="133"/>
      <c r="E1191" s="133"/>
      <c r="F1191" s="134"/>
    </row>
    <row r="1192" spans="2:6" x14ac:dyDescent="0.4">
      <c r="B1192" s="23" t="s">
        <v>223</v>
      </c>
      <c r="C1192" s="133" t="s">
        <v>259</v>
      </c>
      <c r="D1192" s="133"/>
      <c r="E1192" s="133"/>
      <c r="F1192" s="134"/>
    </row>
    <row r="1193" spans="2:6" x14ac:dyDescent="0.4">
      <c r="B1193" s="23" t="s">
        <v>7</v>
      </c>
      <c r="C1193" s="133" t="s">
        <v>6</v>
      </c>
      <c r="D1193" s="133"/>
      <c r="E1193" s="133"/>
      <c r="F1193" s="134"/>
    </row>
    <row r="1194" spans="2:6" x14ac:dyDescent="0.4">
      <c r="B1194" s="23" t="s">
        <v>409</v>
      </c>
      <c r="C1194" s="135" t="s">
        <v>379</v>
      </c>
      <c r="D1194" s="135"/>
      <c r="E1194" s="135"/>
      <c r="F1194" s="136"/>
    </row>
    <row r="1195" spans="2:6" x14ac:dyDescent="0.4">
      <c r="B1195" s="24" t="s">
        <v>410</v>
      </c>
      <c r="C1195" s="137" t="s">
        <v>372</v>
      </c>
      <c r="D1195" s="137"/>
      <c r="E1195" s="137"/>
      <c r="F1195" s="138"/>
    </row>
    <row r="1196" spans="2:6" x14ac:dyDescent="0.4">
      <c r="B1196" s="11" t="s">
        <v>658</v>
      </c>
      <c r="C1196" s="12" t="s">
        <v>2</v>
      </c>
      <c r="D1196" s="12" t="s">
        <v>3</v>
      </c>
      <c r="E1196" s="12" t="s">
        <v>4</v>
      </c>
      <c r="F1196" s="13" t="s">
        <v>5</v>
      </c>
    </row>
    <row r="1197" spans="2:6" x14ac:dyDescent="0.4">
      <c r="B1197" s="18" t="s">
        <v>661</v>
      </c>
      <c r="C1197" s="19" t="s">
        <v>30</v>
      </c>
      <c r="D1197" s="19"/>
      <c r="E1197" s="19" t="s">
        <v>662</v>
      </c>
      <c r="F1197" s="17" t="s">
        <v>0</v>
      </c>
    </row>
    <row r="1198" spans="2:6" x14ac:dyDescent="0.4">
      <c r="B1198" s="18" t="s">
        <v>664</v>
      </c>
      <c r="C1198" s="19" t="s">
        <v>30</v>
      </c>
      <c r="D1198" s="19"/>
      <c r="E1198" s="19" t="s">
        <v>663</v>
      </c>
      <c r="F1198" s="40"/>
    </row>
    <row r="1199" spans="2:6" x14ac:dyDescent="0.4">
      <c r="B1199" s="18" t="s">
        <v>660</v>
      </c>
      <c r="C1199" s="19" t="s">
        <v>30</v>
      </c>
      <c r="D1199" s="19"/>
      <c r="E1199" s="19" t="s">
        <v>659</v>
      </c>
      <c r="F1199" s="40"/>
    </row>
    <row r="1200" spans="2:6" x14ac:dyDescent="0.4">
      <c r="B1200" s="20"/>
      <c r="C1200" s="21"/>
      <c r="D1200" s="21"/>
      <c r="E1200" s="21"/>
      <c r="F1200" s="22"/>
    </row>
    <row r="1201" spans="2:6" x14ac:dyDescent="0.4">
      <c r="B1201" s="123" t="s">
        <v>875</v>
      </c>
      <c r="C1201" s="124"/>
      <c r="D1201" s="124"/>
      <c r="E1201" s="125" t="s">
        <v>892</v>
      </c>
      <c r="F1201" s="126"/>
    </row>
    <row r="1202" spans="2:6" x14ac:dyDescent="0.4">
      <c r="B1202" s="117" t="s">
        <v>1058</v>
      </c>
      <c r="C1202" s="118"/>
      <c r="D1202" s="119"/>
      <c r="E1202" s="115" t="s">
        <v>923</v>
      </c>
      <c r="F1202" s="116"/>
    </row>
    <row r="1203" spans="2:6" ht="33.75" customHeight="1" x14ac:dyDescent="0.4">
      <c r="B1203" s="117" t="s">
        <v>1059</v>
      </c>
      <c r="C1203" s="118"/>
      <c r="D1203" s="119"/>
      <c r="E1203" s="115" t="s">
        <v>905</v>
      </c>
      <c r="F1203" s="116"/>
    </row>
    <row r="1204" spans="2:6" x14ac:dyDescent="0.4">
      <c r="B1204" s="117" t="s">
        <v>1060</v>
      </c>
      <c r="C1204" s="118"/>
      <c r="D1204" s="119"/>
      <c r="E1204" s="115" t="s">
        <v>923</v>
      </c>
      <c r="F1204" s="116"/>
    </row>
    <row r="1205" spans="2:6" x14ac:dyDescent="0.4">
      <c r="B1205" s="117" t="s">
        <v>1061</v>
      </c>
      <c r="C1205" s="118"/>
      <c r="D1205" s="119"/>
      <c r="E1205" s="115" t="s">
        <v>923</v>
      </c>
      <c r="F1205" s="116"/>
    </row>
    <row r="1206" spans="2:6" ht="33.75" customHeight="1" x14ac:dyDescent="0.4">
      <c r="B1206" s="117" t="s">
        <v>1062</v>
      </c>
      <c r="C1206" s="118"/>
      <c r="D1206" s="119"/>
      <c r="E1206" s="115" t="s">
        <v>923</v>
      </c>
      <c r="F1206" s="116"/>
    </row>
    <row r="1207" spans="2:6" ht="35.25" customHeight="1" x14ac:dyDescent="0.4">
      <c r="B1207" s="117" t="s">
        <v>1063</v>
      </c>
      <c r="C1207" s="118"/>
      <c r="D1207" s="119"/>
      <c r="E1207" s="115" t="s">
        <v>898</v>
      </c>
      <c r="F1207" s="116"/>
    </row>
    <row r="1208" spans="2:6" x14ac:dyDescent="0.4">
      <c r="B1208" s="110"/>
      <c r="C1208" s="111"/>
      <c r="D1208" s="112"/>
      <c r="E1208" s="113"/>
      <c r="F1208" s="114"/>
    </row>
    <row r="1210" spans="2:6" x14ac:dyDescent="0.4">
      <c r="B1210" s="49" t="s">
        <v>4</v>
      </c>
      <c r="C1210" s="139" t="s">
        <v>703</v>
      </c>
      <c r="D1210" s="139"/>
      <c r="E1210" s="139"/>
      <c r="F1210" s="140"/>
    </row>
    <row r="1211" spans="2:6" ht="211.5" customHeight="1" x14ac:dyDescent="0.4">
      <c r="B1211" s="51" t="s">
        <v>222</v>
      </c>
      <c r="C1211" s="133" t="s">
        <v>704</v>
      </c>
      <c r="D1211" s="133"/>
      <c r="E1211" s="133"/>
      <c r="F1211" s="134"/>
    </row>
    <row r="1212" spans="2:6" x14ac:dyDescent="0.4">
      <c r="B1212" s="51" t="s">
        <v>218</v>
      </c>
      <c r="C1212" s="133" t="s">
        <v>250</v>
      </c>
      <c r="D1212" s="133"/>
      <c r="E1212" s="133"/>
      <c r="F1212" s="134"/>
    </row>
    <row r="1213" spans="2:6" x14ac:dyDescent="0.4">
      <c r="B1213" s="23" t="s">
        <v>219</v>
      </c>
      <c r="C1213" s="133" t="s">
        <v>705</v>
      </c>
      <c r="D1213" s="133"/>
      <c r="E1213" s="133"/>
      <c r="F1213" s="134"/>
    </row>
    <row r="1214" spans="2:6" x14ac:dyDescent="0.4">
      <c r="B1214" s="23" t="s">
        <v>138</v>
      </c>
      <c r="C1214" s="133" t="s">
        <v>625</v>
      </c>
      <c r="D1214" s="133"/>
      <c r="E1214" s="133"/>
      <c r="F1214" s="134"/>
    </row>
    <row r="1215" spans="2:6" ht="16.5" customHeight="1" x14ac:dyDescent="0.4">
      <c r="B1215" s="23" t="s">
        <v>220</v>
      </c>
      <c r="C1215" s="133" t="s">
        <v>244</v>
      </c>
      <c r="D1215" s="133"/>
      <c r="E1215" s="133"/>
      <c r="F1215" s="134"/>
    </row>
    <row r="1216" spans="2:6" x14ac:dyDescent="0.4">
      <c r="B1216" s="23" t="s">
        <v>38</v>
      </c>
      <c r="C1216" s="133" t="s">
        <v>266</v>
      </c>
      <c r="D1216" s="133"/>
      <c r="E1216" s="133"/>
      <c r="F1216" s="134"/>
    </row>
    <row r="1217" spans="2:6" x14ac:dyDescent="0.4">
      <c r="B1217" s="23" t="s">
        <v>221</v>
      </c>
      <c r="C1217" s="133" t="s">
        <v>626</v>
      </c>
      <c r="D1217" s="133"/>
      <c r="E1217" s="133"/>
      <c r="F1217" s="134"/>
    </row>
    <row r="1218" spans="2:6" x14ac:dyDescent="0.4">
      <c r="B1218" s="23" t="s">
        <v>223</v>
      </c>
      <c r="C1218" s="133" t="s">
        <v>259</v>
      </c>
      <c r="D1218" s="133"/>
      <c r="E1218" s="133"/>
      <c r="F1218" s="134"/>
    </row>
    <row r="1219" spans="2:6" x14ac:dyDescent="0.4">
      <c r="B1219" s="23" t="s">
        <v>7</v>
      </c>
      <c r="C1219" s="133" t="s">
        <v>6</v>
      </c>
      <c r="D1219" s="133"/>
      <c r="E1219" s="133"/>
      <c r="F1219" s="134"/>
    </row>
    <row r="1220" spans="2:6" x14ac:dyDescent="0.4">
      <c r="B1220" s="23" t="s">
        <v>409</v>
      </c>
      <c r="C1220" s="135" t="s">
        <v>379</v>
      </c>
      <c r="D1220" s="135"/>
      <c r="E1220" s="135"/>
      <c r="F1220" s="136"/>
    </row>
    <row r="1221" spans="2:6" x14ac:dyDescent="0.4">
      <c r="B1221" s="24" t="s">
        <v>410</v>
      </c>
      <c r="C1221" s="137" t="s">
        <v>351</v>
      </c>
      <c r="D1221" s="137"/>
      <c r="E1221" s="137"/>
      <c r="F1221" s="138"/>
    </row>
    <row r="1222" spans="2:6" x14ac:dyDescent="0.4">
      <c r="B1222" s="11" t="s">
        <v>658</v>
      </c>
      <c r="C1222" s="12" t="s">
        <v>2</v>
      </c>
      <c r="D1222" s="12" t="s">
        <v>3</v>
      </c>
      <c r="E1222" s="12" t="s">
        <v>4</v>
      </c>
      <c r="F1222" s="13" t="s">
        <v>5</v>
      </c>
    </row>
    <row r="1223" spans="2:6" x14ac:dyDescent="0.4">
      <c r="B1223" s="18" t="s">
        <v>661</v>
      </c>
      <c r="C1223" s="19" t="s">
        <v>30</v>
      </c>
      <c r="D1223" s="19"/>
      <c r="E1223" s="19" t="s">
        <v>662</v>
      </c>
      <c r="F1223" s="17" t="s">
        <v>0</v>
      </c>
    </row>
    <row r="1224" spans="2:6" x14ac:dyDescent="0.4">
      <c r="B1224" s="18" t="s">
        <v>664</v>
      </c>
      <c r="C1224" s="19" t="s">
        <v>30</v>
      </c>
      <c r="D1224" s="19"/>
      <c r="E1224" s="19" t="s">
        <v>663</v>
      </c>
      <c r="F1224" s="40"/>
    </row>
    <row r="1225" spans="2:6" x14ac:dyDescent="0.4">
      <c r="B1225" s="18" t="s">
        <v>660</v>
      </c>
      <c r="C1225" s="19" t="s">
        <v>30</v>
      </c>
      <c r="D1225" s="19"/>
      <c r="E1225" s="19" t="s">
        <v>659</v>
      </c>
      <c r="F1225" s="40"/>
    </row>
    <row r="1226" spans="2:6" x14ac:dyDescent="0.4">
      <c r="B1226" s="20"/>
      <c r="C1226" s="21"/>
      <c r="D1226" s="21"/>
      <c r="E1226" s="21"/>
      <c r="F1226" s="22"/>
    </row>
    <row r="1227" spans="2:6" x14ac:dyDescent="0.4">
      <c r="B1227" s="123" t="s">
        <v>875</v>
      </c>
      <c r="C1227" s="124"/>
      <c r="D1227" s="124"/>
      <c r="E1227" s="125" t="s">
        <v>892</v>
      </c>
      <c r="F1227" s="126"/>
    </row>
    <row r="1228" spans="2:6" x14ac:dyDescent="0.4">
      <c r="B1228" s="117" t="s">
        <v>1064</v>
      </c>
      <c r="C1228" s="118"/>
      <c r="D1228" s="119"/>
      <c r="E1228" s="115" t="s">
        <v>923</v>
      </c>
      <c r="F1228" s="116"/>
    </row>
    <row r="1229" spans="2:6" ht="33.75" customHeight="1" x14ac:dyDescent="0.4">
      <c r="B1229" s="117" t="s">
        <v>938</v>
      </c>
      <c r="C1229" s="118"/>
      <c r="D1229" s="119"/>
      <c r="E1229" s="115" t="s">
        <v>905</v>
      </c>
      <c r="F1229" s="116"/>
    </row>
    <row r="1230" spans="2:6" x14ac:dyDescent="0.4">
      <c r="B1230" s="117" t="s">
        <v>1065</v>
      </c>
      <c r="C1230" s="118"/>
      <c r="D1230" s="119"/>
      <c r="E1230" s="115" t="s">
        <v>923</v>
      </c>
      <c r="F1230" s="116"/>
    </row>
    <row r="1231" spans="2:6" x14ac:dyDescent="0.4">
      <c r="B1231" s="117" t="s">
        <v>939</v>
      </c>
      <c r="C1231" s="118"/>
      <c r="D1231" s="119"/>
      <c r="E1231" s="115" t="s">
        <v>923</v>
      </c>
      <c r="F1231" s="116"/>
    </row>
    <row r="1232" spans="2:6" ht="33.75" customHeight="1" x14ac:dyDescent="0.4">
      <c r="B1232" s="117" t="s">
        <v>1066</v>
      </c>
      <c r="C1232" s="118"/>
      <c r="D1232" s="119"/>
      <c r="E1232" s="115" t="s">
        <v>923</v>
      </c>
      <c r="F1232" s="116"/>
    </row>
    <row r="1233" spans="2:6" ht="35.25" customHeight="1" x14ac:dyDescent="0.4">
      <c r="B1233" s="117" t="s">
        <v>1067</v>
      </c>
      <c r="C1233" s="118"/>
      <c r="D1233" s="119"/>
      <c r="E1233" s="115" t="s">
        <v>898</v>
      </c>
      <c r="F1233" s="116"/>
    </row>
    <row r="1234" spans="2:6" x14ac:dyDescent="0.4">
      <c r="B1234" s="110"/>
      <c r="C1234" s="111"/>
      <c r="D1234" s="112"/>
      <c r="E1234" s="113"/>
      <c r="F1234" s="114"/>
    </row>
    <row r="1236" spans="2:6" x14ac:dyDescent="0.4">
      <c r="B1236" s="47" t="s">
        <v>4</v>
      </c>
      <c r="C1236" s="120" t="s">
        <v>738</v>
      </c>
      <c r="D1236" s="121"/>
      <c r="E1236" s="121"/>
      <c r="F1236" s="122"/>
    </row>
    <row r="1237" spans="2:6" ht="162" customHeight="1" x14ac:dyDescent="0.4">
      <c r="B1237" s="48" t="s">
        <v>222</v>
      </c>
      <c r="C1237" s="115" t="s">
        <v>866</v>
      </c>
      <c r="D1237" s="118"/>
      <c r="E1237" s="118"/>
      <c r="F1237" s="116"/>
    </row>
    <row r="1238" spans="2:6" x14ac:dyDescent="0.4">
      <c r="B1238" s="48" t="s">
        <v>218</v>
      </c>
      <c r="C1238" s="115" t="s">
        <v>716</v>
      </c>
      <c r="D1238" s="118"/>
      <c r="E1238" s="118"/>
      <c r="F1238" s="116"/>
    </row>
    <row r="1239" spans="2:6" ht="16.5" customHeight="1" x14ac:dyDescent="0.4">
      <c r="B1239" s="23" t="s">
        <v>219</v>
      </c>
      <c r="C1239" s="133" t="s">
        <v>763</v>
      </c>
      <c r="D1239" s="133"/>
      <c r="E1239" s="133"/>
      <c r="F1239" s="134"/>
    </row>
    <row r="1240" spans="2:6" x14ac:dyDescent="0.4">
      <c r="B1240" s="36" t="s">
        <v>138</v>
      </c>
      <c r="C1240" s="115" t="s">
        <v>764</v>
      </c>
      <c r="D1240" s="118"/>
      <c r="E1240" s="118"/>
      <c r="F1240" s="116"/>
    </row>
    <row r="1241" spans="2:6" ht="16.5" customHeight="1" x14ac:dyDescent="0.4">
      <c r="B1241" s="36" t="s">
        <v>220</v>
      </c>
      <c r="C1241" s="115" t="s">
        <v>775</v>
      </c>
      <c r="D1241" s="118"/>
      <c r="E1241" s="118"/>
      <c r="F1241" s="116"/>
    </row>
    <row r="1242" spans="2:6" x14ac:dyDescent="0.4">
      <c r="B1242" s="23" t="s">
        <v>38</v>
      </c>
      <c r="C1242" s="115" t="s">
        <v>233</v>
      </c>
      <c r="D1242" s="118"/>
      <c r="E1242" s="118"/>
      <c r="F1242" s="116"/>
    </row>
    <row r="1243" spans="2:6" x14ac:dyDescent="0.4">
      <c r="B1243" s="36" t="s">
        <v>221</v>
      </c>
      <c r="C1243" s="115" t="s">
        <v>243</v>
      </c>
      <c r="D1243" s="118"/>
      <c r="E1243" s="118"/>
      <c r="F1243" s="116"/>
    </row>
    <row r="1244" spans="2:6" ht="16.95" customHeight="1" x14ac:dyDescent="0.4">
      <c r="B1244" s="36" t="s">
        <v>223</v>
      </c>
      <c r="C1244" s="115" t="s">
        <v>233</v>
      </c>
      <c r="D1244" s="118"/>
      <c r="E1244" s="118"/>
      <c r="F1244" s="116"/>
    </row>
    <row r="1245" spans="2:6" x14ac:dyDescent="0.4">
      <c r="B1245" s="23" t="s">
        <v>7</v>
      </c>
      <c r="C1245" s="133" t="s">
        <v>6</v>
      </c>
      <c r="D1245" s="133"/>
      <c r="E1245" s="133"/>
      <c r="F1245" s="134"/>
    </row>
    <row r="1246" spans="2:6" ht="16.95" customHeight="1" x14ac:dyDescent="0.4">
      <c r="B1246" s="23" t="s">
        <v>409</v>
      </c>
      <c r="C1246" s="135" t="s">
        <v>713</v>
      </c>
      <c r="D1246" s="135"/>
      <c r="E1246" s="135"/>
      <c r="F1246" s="136"/>
    </row>
    <row r="1247" spans="2:6" ht="16.95" customHeight="1" x14ac:dyDescent="0.4">
      <c r="B1247" s="24" t="s">
        <v>410</v>
      </c>
      <c r="C1247" s="135" t="s">
        <v>727</v>
      </c>
      <c r="D1247" s="135"/>
      <c r="E1247" s="135"/>
      <c r="F1247" s="136"/>
    </row>
    <row r="1248" spans="2:6" x14ac:dyDescent="0.4">
      <c r="B1248" s="11" t="s">
        <v>658</v>
      </c>
      <c r="C1248" s="12" t="s">
        <v>2</v>
      </c>
      <c r="D1248" s="12" t="s">
        <v>3</v>
      </c>
      <c r="E1248" s="12" t="s">
        <v>4</v>
      </c>
      <c r="F1248" s="13" t="s">
        <v>5</v>
      </c>
    </row>
    <row r="1249" spans="2:6" x14ac:dyDescent="0.4">
      <c r="B1249" s="15" t="s">
        <v>1068</v>
      </c>
      <c r="C1249" s="16"/>
      <c r="D1249" s="16"/>
      <c r="E1249" s="19"/>
      <c r="F1249" s="17" t="s">
        <v>0</v>
      </c>
    </row>
    <row r="1250" spans="2:6" x14ac:dyDescent="0.4">
      <c r="B1250" s="20"/>
      <c r="C1250" s="21"/>
      <c r="D1250" s="21"/>
      <c r="E1250" s="21"/>
      <c r="F1250" s="22"/>
    </row>
    <row r="1251" spans="2:6" x14ac:dyDescent="0.4">
      <c r="B1251" s="123" t="s">
        <v>875</v>
      </c>
      <c r="C1251" s="124"/>
      <c r="D1251" s="124"/>
      <c r="E1251" s="125" t="s">
        <v>892</v>
      </c>
      <c r="F1251" s="126"/>
    </row>
    <row r="1252" spans="2:6" x14ac:dyDescent="0.4">
      <c r="B1252" s="117" t="s">
        <v>1069</v>
      </c>
      <c r="C1252" s="118"/>
      <c r="D1252" s="119"/>
      <c r="E1252" s="115" t="s">
        <v>923</v>
      </c>
      <c r="F1252" s="116"/>
    </row>
    <row r="1253" spans="2:6" x14ac:dyDescent="0.4">
      <c r="B1253" s="117" t="s">
        <v>1070</v>
      </c>
      <c r="C1253" s="118"/>
      <c r="D1253" s="119"/>
      <c r="E1253" s="115" t="s">
        <v>923</v>
      </c>
      <c r="F1253" s="116"/>
    </row>
    <row r="1254" spans="2:6" x14ac:dyDescent="0.4">
      <c r="B1254" s="117" t="s">
        <v>1071</v>
      </c>
      <c r="C1254" s="118"/>
      <c r="D1254" s="119"/>
      <c r="E1254" s="115" t="s">
        <v>923</v>
      </c>
      <c r="F1254" s="116"/>
    </row>
    <row r="1255" spans="2:6" x14ac:dyDescent="0.4">
      <c r="B1255" s="117" t="s">
        <v>1072</v>
      </c>
      <c r="C1255" s="118"/>
      <c r="D1255" s="119"/>
      <c r="E1255" s="115" t="s">
        <v>923</v>
      </c>
      <c r="F1255" s="116"/>
    </row>
    <row r="1256" spans="2:6" x14ac:dyDescent="0.4">
      <c r="B1256" s="117" t="s">
        <v>1073</v>
      </c>
      <c r="C1256" s="118"/>
      <c r="D1256" s="119"/>
      <c r="E1256" s="115" t="s">
        <v>923</v>
      </c>
      <c r="F1256" s="116"/>
    </row>
    <row r="1257" spans="2:6" x14ac:dyDescent="0.4">
      <c r="B1257" s="117" t="s">
        <v>1074</v>
      </c>
      <c r="C1257" s="118"/>
      <c r="D1257" s="119"/>
      <c r="E1257" s="115" t="s">
        <v>905</v>
      </c>
      <c r="F1257" s="116"/>
    </row>
    <row r="1258" spans="2:6" x14ac:dyDescent="0.4">
      <c r="B1258" s="110"/>
      <c r="C1258" s="111"/>
      <c r="D1258" s="112"/>
      <c r="E1258" s="113"/>
      <c r="F1258" s="114"/>
    </row>
    <row r="1260" spans="2:6" x14ac:dyDescent="0.4">
      <c r="B1260" s="47" t="s">
        <v>4</v>
      </c>
      <c r="C1260" s="120" t="s">
        <v>765</v>
      </c>
      <c r="D1260" s="121"/>
      <c r="E1260" s="121"/>
      <c r="F1260" s="122"/>
    </row>
    <row r="1261" spans="2:6" ht="167.25" customHeight="1" x14ac:dyDescent="0.4">
      <c r="B1261" s="48" t="s">
        <v>222</v>
      </c>
      <c r="C1261" s="115" t="s">
        <v>866</v>
      </c>
      <c r="D1261" s="118"/>
      <c r="E1261" s="118"/>
      <c r="F1261" s="116"/>
    </row>
    <row r="1262" spans="2:6" x14ac:dyDescent="0.4">
      <c r="B1262" s="48" t="s">
        <v>218</v>
      </c>
      <c r="C1262" s="115" t="s">
        <v>716</v>
      </c>
      <c r="D1262" s="118"/>
      <c r="E1262" s="118"/>
      <c r="F1262" s="116"/>
    </row>
    <row r="1263" spans="2:6" ht="16.5" customHeight="1" x14ac:dyDescent="0.4">
      <c r="B1263" s="23" t="s">
        <v>219</v>
      </c>
      <c r="C1263" s="115" t="s">
        <v>766</v>
      </c>
      <c r="D1263" s="118"/>
      <c r="E1263" s="118"/>
      <c r="F1263" s="116"/>
    </row>
    <row r="1264" spans="2:6" ht="16.5" customHeight="1" x14ac:dyDescent="0.4">
      <c r="B1264" s="36" t="s">
        <v>138</v>
      </c>
      <c r="C1264" s="115" t="s">
        <v>767</v>
      </c>
      <c r="D1264" s="118"/>
      <c r="E1264" s="118"/>
      <c r="F1264" s="116"/>
    </row>
    <row r="1265" spans="2:6" ht="16.5" customHeight="1" x14ac:dyDescent="0.4">
      <c r="B1265" s="36" t="s">
        <v>220</v>
      </c>
      <c r="C1265" s="115" t="s">
        <v>775</v>
      </c>
      <c r="D1265" s="118"/>
      <c r="E1265" s="118"/>
      <c r="F1265" s="116"/>
    </row>
    <row r="1266" spans="2:6" x14ac:dyDescent="0.4">
      <c r="B1266" s="23" t="s">
        <v>38</v>
      </c>
      <c r="C1266" s="115" t="s">
        <v>233</v>
      </c>
      <c r="D1266" s="118"/>
      <c r="E1266" s="118"/>
      <c r="F1266" s="116"/>
    </row>
    <row r="1267" spans="2:6" x14ac:dyDescent="0.4">
      <c r="B1267" s="36" t="s">
        <v>221</v>
      </c>
      <c r="C1267" s="115" t="s">
        <v>243</v>
      </c>
      <c r="D1267" s="118"/>
      <c r="E1267" s="118"/>
      <c r="F1267" s="116"/>
    </row>
    <row r="1268" spans="2:6" ht="16.95" customHeight="1" x14ac:dyDescent="0.4">
      <c r="B1268" s="36" t="s">
        <v>223</v>
      </c>
      <c r="C1268" s="115" t="s">
        <v>233</v>
      </c>
      <c r="D1268" s="118"/>
      <c r="E1268" s="118"/>
      <c r="F1268" s="116"/>
    </row>
    <row r="1269" spans="2:6" x14ac:dyDescent="0.4">
      <c r="B1269" s="23" t="s">
        <v>7</v>
      </c>
      <c r="C1269" s="133" t="s">
        <v>6</v>
      </c>
      <c r="D1269" s="133"/>
      <c r="E1269" s="133"/>
      <c r="F1269" s="134"/>
    </row>
    <row r="1270" spans="2:6" ht="16.95" customHeight="1" x14ac:dyDescent="0.4">
      <c r="B1270" s="23" t="s">
        <v>409</v>
      </c>
      <c r="C1270" s="135" t="s">
        <v>715</v>
      </c>
      <c r="D1270" s="135"/>
      <c r="E1270" s="135"/>
      <c r="F1270" s="136"/>
    </row>
    <row r="1271" spans="2:6" ht="16.95" customHeight="1" x14ac:dyDescent="0.4">
      <c r="B1271" s="24" t="s">
        <v>410</v>
      </c>
      <c r="C1271" s="135" t="s">
        <v>733</v>
      </c>
      <c r="D1271" s="135"/>
      <c r="E1271" s="135"/>
      <c r="F1271" s="136"/>
    </row>
    <row r="1272" spans="2:6" x14ac:dyDescent="0.4">
      <c r="B1272" s="11" t="s">
        <v>658</v>
      </c>
      <c r="C1272" s="12" t="s">
        <v>2</v>
      </c>
      <c r="D1272" s="12" t="s">
        <v>3</v>
      </c>
      <c r="E1272" s="12" t="s">
        <v>4</v>
      </c>
      <c r="F1272" s="13" t="s">
        <v>5</v>
      </c>
    </row>
    <row r="1273" spans="2:6" x14ac:dyDescent="0.4">
      <c r="B1273" s="15" t="s">
        <v>1068</v>
      </c>
      <c r="C1273" s="16"/>
      <c r="D1273" s="16"/>
      <c r="E1273" s="19"/>
      <c r="F1273" s="17" t="s">
        <v>0</v>
      </c>
    </row>
    <row r="1274" spans="2:6" x14ac:dyDescent="0.4">
      <c r="B1274" s="20"/>
      <c r="C1274" s="21"/>
      <c r="D1274" s="21"/>
      <c r="E1274" s="21"/>
      <c r="F1274" s="22"/>
    </row>
    <row r="1275" spans="2:6" x14ac:dyDescent="0.4">
      <c r="B1275" s="123" t="s">
        <v>875</v>
      </c>
      <c r="C1275" s="124"/>
      <c r="D1275" s="124"/>
      <c r="E1275" s="125" t="s">
        <v>892</v>
      </c>
      <c r="F1275" s="126"/>
    </row>
    <row r="1276" spans="2:6" x14ac:dyDescent="0.4">
      <c r="B1276" s="117" t="s">
        <v>1075</v>
      </c>
      <c r="C1276" s="118"/>
      <c r="D1276" s="119"/>
      <c r="E1276" s="115" t="s">
        <v>923</v>
      </c>
      <c r="F1276" s="116"/>
    </row>
    <row r="1277" spans="2:6" x14ac:dyDescent="0.4">
      <c r="B1277" s="117" t="s">
        <v>1076</v>
      </c>
      <c r="C1277" s="118"/>
      <c r="D1277" s="119"/>
      <c r="E1277" s="115" t="s">
        <v>923</v>
      </c>
      <c r="F1277" s="116"/>
    </row>
    <row r="1278" spans="2:6" x14ac:dyDescent="0.4">
      <c r="B1278" s="117" t="s">
        <v>1077</v>
      </c>
      <c r="C1278" s="118"/>
      <c r="D1278" s="119"/>
      <c r="E1278" s="115" t="s">
        <v>923</v>
      </c>
      <c r="F1278" s="116"/>
    </row>
    <row r="1279" spans="2:6" x14ac:dyDescent="0.4">
      <c r="B1279" s="117" t="s">
        <v>1078</v>
      </c>
      <c r="C1279" s="118"/>
      <c r="D1279" s="119"/>
      <c r="E1279" s="115" t="s">
        <v>923</v>
      </c>
      <c r="F1279" s="116"/>
    </row>
    <row r="1280" spans="2:6" x14ac:dyDescent="0.4">
      <c r="B1280" s="117" t="s">
        <v>1079</v>
      </c>
      <c r="C1280" s="118"/>
      <c r="D1280" s="119"/>
      <c r="E1280" s="115" t="s">
        <v>923</v>
      </c>
      <c r="F1280" s="116"/>
    </row>
    <row r="1281" spans="2:6" x14ac:dyDescent="0.4">
      <c r="B1281" s="117" t="s">
        <v>1080</v>
      </c>
      <c r="C1281" s="118"/>
      <c r="D1281" s="119"/>
      <c r="E1281" s="115" t="s">
        <v>905</v>
      </c>
      <c r="F1281" s="116"/>
    </row>
    <row r="1282" spans="2:6" x14ac:dyDescent="0.4">
      <c r="B1282" s="117" t="s">
        <v>1081</v>
      </c>
      <c r="C1282" s="118"/>
      <c r="D1282" s="119"/>
      <c r="E1282" s="115" t="s">
        <v>1082</v>
      </c>
      <c r="F1282" s="116"/>
    </row>
    <row r="1283" spans="2:6" x14ac:dyDescent="0.4">
      <c r="B1283" s="110"/>
      <c r="C1283" s="111"/>
      <c r="D1283" s="112"/>
      <c r="E1283" s="113"/>
      <c r="F1283" s="114"/>
    </row>
    <row r="1285" spans="2:6" x14ac:dyDescent="0.4">
      <c r="B1285" s="47" t="s">
        <v>4</v>
      </c>
      <c r="C1285" s="120" t="s">
        <v>768</v>
      </c>
      <c r="D1285" s="121"/>
      <c r="E1285" s="121"/>
      <c r="F1285" s="122"/>
    </row>
    <row r="1286" spans="2:6" ht="163.5" customHeight="1" x14ac:dyDescent="0.4">
      <c r="B1286" s="48" t="s">
        <v>222</v>
      </c>
      <c r="C1286" s="115" t="s">
        <v>866</v>
      </c>
      <c r="D1286" s="118"/>
      <c r="E1286" s="118"/>
      <c r="F1286" s="116"/>
    </row>
    <row r="1287" spans="2:6" x14ac:dyDescent="0.4">
      <c r="B1287" s="48" t="s">
        <v>218</v>
      </c>
      <c r="C1287" s="115" t="s">
        <v>716</v>
      </c>
      <c r="D1287" s="118"/>
      <c r="E1287" s="118"/>
      <c r="F1287" s="116"/>
    </row>
    <row r="1288" spans="2:6" ht="16.5" customHeight="1" x14ac:dyDescent="0.4">
      <c r="B1288" s="23" t="s">
        <v>219</v>
      </c>
      <c r="C1288" s="115" t="s">
        <v>769</v>
      </c>
      <c r="D1288" s="118"/>
      <c r="E1288" s="118"/>
      <c r="F1288" s="116"/>
    </row>
    <row r="1289" spans="2:6" ht="16.5" customHeight="1" x14ac:dyDescent="0.4">
      <c r="B1289" s="36" t="s">
        <v>138</v>
      </c>
      <c r="C1289" s="115" t="s">
        <v>770</v>
      </c>
      <c r="D1289" s="118"/>
      <c r="E1289" s="118"/>
      <c r="F1289" s="116"/>
    </row>
    <row r="1290" spans="2:6" ht="16.5" customHeight="1" x14ac:dyDescent="0.4">
      <c r="B1290" s="36" t="s">
        <v>220</v>
      </c>
      <c r="C1290" s="115" t="s">
        <v>775</v>
      </c>
      <c r="D1290" s="118"/>
      <c r="E1290" s="118"/>
      <c r="F1290" s="116"/>
    </row>
    <row r="1291" spans="2:6" x14ac:dyDescent="0.4">
      <c r="B1291" s="23" t="s">
        <v>38</v>
      </c>
      <c r="C1291" s="115" t="s">
        <v>233</v>
      </c>
      <c r="D1291" s="118"/>
      <c r="E1291" s="118"/>
      <c r="F1291" s="116"/>
    </row>
    <row r="1292" spans="2:6" x14ac:dyDescent="0.4">
      <c r="B1292" s="36" t="s">
        <v>221</v>
      </c>
      <c r="C1292" s="115" t="s">
        <v>243</v>
      </c>
      <c r="D1292" s="118"/>
      <c r="E1292" s="118"/>
      <c r="F1292" s="116"/>
    </row>
    <row r="1293" spans="2:6" ht="16.95" customHeight="1" x14ac:dyDescent="0.4">
      <c r="B1293" s="36" t="s">
        <v>223</v>
      </c>
      <c r="C1293" s="115" t="s">
        <v>233</v>
      </c>
      <c r="D1293" s="118"/>
      <c r="E1293" s="118"/>
      <c r="F1293" s="116"/>
    </row>
    <row r="1294" spans="2:6" x14ac:dyDescent="0.4">
      <c r="B1294" s="23" t="s">
        <v>7</v>
      </c>
      <c r="C1294" s="133" t="s">
        <v>6</v>
      </c>
      <c r="D1294" s="133"/>
      <c r="E1294" s="133"/>
      <c r="F1294" s="134"/>
    </row>
    <row r="1295" spans="2:6" ht="16.95" customHeight="1" x14ac:dyDescent="0.4">
      <c r="B1295" s="23" t="s">
        <v>409</v>
      </c>
      <c r="C1295" s="135" t="s">
        <v>715</v>
      </c>
      <c r="D1295" s="135"/>
      <c r="E1295" s="135"/>
      <c r="F1295" s="136"/>
    </row>
    <row r="1296" spans="2:6" ht="16.95" customHeight="1" x14ac:dyDescent="0.4">
      <c r="B1296" s="24" t="s">
        <v>410</v>
      </c>
      <c r="C1296" s="135" t="s">
        <v>735</v>
      </c>
      <c r="D1296" s="135"/>
      <c r="E1296" s="135"/>
      <c r="F1296" s="136"/>
    </row>
    <row r="1297" spans="2:6" x14ac:dyDescent="0.4">
      <c r="B1297" s="11" t="s">
        <v>658</v>
      </c>
      <c r="C1297" s="12" t="s">
        <v>2</v>
      </c>
      <c r="D1297" s="12" t="s">
        <v>3</v>
      </c>
      <c r="E1297" s="12" t="s">
        <v>4</v>
      </c>
      <c r="F1297" s="13" t="s">
        <v>5</v>
      </c>
    </row>
    <row r="1298" spans="2:6" x14ac:dyDescent="0.4">
      <c r="B1298" s="15" t="s">
        <v>1068</v>
      </c>
      <c r="C1298" s="16"/>
      <c r="D1298" s="16"/>
      <c r="E1298" s="19"/>
      <c r="F1298" s="17" t="s">
        <v>0</v>
      </c>
    </row>
    <row r="1299" spans="2:6" x14ac:dyDescent="0.4">
      <c r="B1299" s="20"/>
      <c r="C1299" s="21"/>
      <c r="D1299" s="21"/>
      <c r="E1299" s="21"/>
      <c r="F1299" s="22"/>
    </row>
    <row r="1300" spans="2:6" x14ac:dyDescent="0.4">
      <c r="B1300" s="123" t="s">
        <v>875</v>
      </c>
      <c r="C1300" s="124"/>
      <c r="D1300" s="124"/>
      <c r="E1300" s="125" t="s">
        <v>892</v>
      </c>
      <c r="F1300" s="126"/>
    </row>
    <row r="1301" spans="2:6" x14ac:dyDescent="0.4">
      <c r="B1301" s="117" t="s">
        <v>1083</v>
      </c>
      <c r="C1301" s="118"/>
      <c r="D1301" s="119"/>
      <c r="E1301" s="115" t="s">
        <v>923</v>
      </c>
      <c r="F1301" s="116"/>
    </row>
    <row r="1302" spans="2:6" x14ac:dyDescent="0.4">
      <c r="B1302" s="117" t="s">
        <v>1084</v>
      </c>
      <c r="C1302" s="118"/>
      <c r="D1302" s="119"/>
      <c r="E1302" s="115" t="s">
        <v>923</v>
      </c>
      <c r="F1302" s="116"/>
    </row>
    <row r="1303" spans="2:6" x14ac:dyDescent="0.4">
      <c r="B1303" s="117" t="s">
        <v>1085</v>
      </c>
      <c r="C1303" s="118"/>
      <c r="D1303" s="119"/>
      <c r="E1303" s="115" t="s">
        <v>923</v>
      </c>
      <c r="F1303" s="116"/>
    </row>
    <row r="1304" spans="2:6" x14ac:dyDescent="0.4">
      <c r="B1304" s="117" t="s">
        <v>1086</v>
      </c>
      <c r="C1304" s="118"/>
      <c r="D1304" s="119"/>
      <c r="E1304" s="115" t="s">
        <v>923</v>
      </c>
      <c r="F1304" s="116"/>
    </row>
    <row r="1305" spans="2:6" x14ac:dyDescent="0.4">
      <c r="B1305" s="117" t="s">
        <v>1087</v>
      </c>
      <c r="C1305" s="118"/>
      <c r="D1305" s="119"/>
      <c r="E1305" s="115" t="s">
        <v>923</v>
      </c>
      <c r="F1305" s="116"/>
    </row>
    <row r="1306" spans="2:6" x14ac:dyDescent="0.4">
      <c r="B1306" s="117" t="s">
        <v>1088</v>
      </c>
      <c r="C1306" s="118"/>
      <c r="D1306" s="119"/>
      <c r="E1306" s="115" t="s">
        <v>905</v>
      </c>
      <c r="F1306" s="116"/>
    </row>
    <row r="1307" spans="2:6" x14ac:dyDescent="0.4">
      <c r="B1307" s="110"/>
      <c r="C1307" s="111"/>
      <c r="D1307" s="112"/>
      <c r="E1307" s="113"/>
      <c r="F1307" s="114"/>
    </row>
    <row r="1309" spans="2:6" x14ac:dyDescent="0.4">
      <c r="B1309" s="47" t="s">
        <v>4</v>
      </c>
      <c r="C1309" s="120" t="s">
        <v>739</v>
      </c>
      <c r="D1309" s="121"/>
      <c r="E1309" s="121"/>
      <c r="F1309" s="122"/>
    </row>
    <row r="1310" spans="2:6" ht="174.75" customHeight="1" x14ac:dyDescent="0.4">
      <c r="B1310" s="48" t="s">
        <v>222</v>
      </c>
      <c r="C1310" s="115" t="s">
        <v>1090</v>
      </c>
      <c r="D1310" s="118"/>
      <c r="E1310" s="118"/>
      <c r="F1310" s="116"/>
    </row>
    <row r="1311" spans="2:6" x14ac:dyDescent="0.4">
      <c r="B1311" s="36" t="s">
        <v>218</v>
      </c>
      <c r="C1311" s="115" t="s">
        <v>387</v>
      </c>
      <c r="D1311" s="118"/>
      <c r="E1311" s="118"/>
      <c r="F1311" s="116"/>
    </row>
    <row r="1312" spans="2:6" x14ac:dyDescent="0.4">
      <c r="B1312" s="23" t="s">
        <v>219</v>
      </c>
      <c r="C1312" s="115" t="s">
        <v>740</v>
      </c>
      <c r="D1312" s="118"/>
      <c r="E1312" s="118"/>
      <c r="F1312" s="116"/>
    </row>
    <row r="1313" spans="2:6" x14ac:dyDescent="0.4">
      <c r="B1313" s="36" t="s">
        <v>138</v>
      </c>
      <c r="C1313" s="115" t="s">
        <v>741</v>
      </c>
      <c r="D1313" s="118"/>
      <c r="E1313" s="118"/>
      <c r="F1313" s="116"/>
    </row>
    <row r="1314" spans="2:6" x14ac:dyDescent="0.4">
      <c r="B1314" s="36" t="s">
        <v>220</v>
      </c>
      <c r="C1314" s="115" t="s">
        <v>225</v>
      </c>
      <c r="D1314" s="118"/>
      <c r="E1314" s="118"/>
      <c r="F1314" s="116"/>
    </row>
    <row r="1315" spans="2:6" x14ac:dyDescent="0.4">
      <c r="B1315" s="23" t="s">
        <v>38</v>
      </c>
      <c r="C1315" s="115" t="s">
        <v>742</v>
      </c>
      <c r="D1315" s="118"/>
      <c r="E1315" s="118"/>
      <c r="F1315" s="116"/>
    </row>
    <row r="1316" spans="2:6" x14ac:dyDescent="0.4">
      <c r="B1316" s="36" t="s">
        <v>221</v>
      </c>
      <c r="C1316" s="115" t="s">
        <v>238</v>
      </c>
      <c r="D1316" s="118"/>
      <c r="E1316" s="118"/>
      <c r="F1316" s="116"/>
    </row>
    <row r="1317" spans="2:6" ht="16.5" customHeight="1" x14ac:dyDescent="0.4">
      <c r="B1317" s="36" t="s">
        <v>223</v>
      </c>
      <c r="C1317" s="115" t="s">
        <v>742</v>
      </c>
      <c r="D1317" s="118"/>
      <c r="E1317" s="118"/>
      <c r="F1317" s="116"/>
    </row>
    <row r="1318" spans="2:6" x14ac:dyDescent="0.4">
      <c r="B1318" s="24" t="s">
        <v>7</v>
      </c>
      <c r="C1318" s="113" t="s">
        <v>32</v>
      </c>
      <c r="D1318" s="111"/>
      <c r="E1318" s="111"/>
      <c r="F1318" s="114"/>
    </row>
    <row r="1319" spans="2:6" x14ac:dyDescent="0.4">
      <c r="B1319" s="11" t="s">
        <v>1</v>
      </c>
      <c r="C1319" s="12" t="s">
        <v>2</v>
      </c>
      <c r="D1319" s="12" t="s">
        <v>3</v>
      </c>
      <c r="E1319" s="12" t="s">
        <v>4</v>
      </c>
      <c r="F1319" s="13" t="s">
        <v>5</v>
      </c>
    </row>
    <row r="1320" spans="2:6" x14ac:dyDescent="0.4">
      <c r="B1320" s="15" t="s">
        <v>743</v>
      </c>
      <c r="C1320" s="16" t="s">
        <v>31</v>
      </c>
      <c r="D1320" s="16"/>
      <c r="E1320" s="16" t="s">
        <v>746</v>
      </c>
      <c r="F1320" s="17" t="s">
        <v>0</v>
      </c>
    </row>
    <row r="1321" spans="2:6" x14ac:dyDescent="0.4">
      <c r="B1321" s="15" t="s">
        <v>48</v>
      </c>
      <c r="C1321" s="16" t="s">
        <v>28</v>
      </c>
      <c r="D1321" s="16">
        <v>42</v>
      </c>
      <c r="E1321" s="16" t="s">
        <v>747</v>
      </c>
      <c r="F1321" s="17"/>
    </row>
    <row r="1322" spans="2:6" x14ac:dyDescent="0.4">
      <c r="B1322" s="15" t="s">
        <v>744</v>
      </c>
      <c r="C1322" s="16" t="s">
        <v>28</v>
      </c>
      <c r="D1322" s="16">
        <v>31</v>
      </c>
      <c r="E1322" s="16" t="s">
        <v>748</v>
      </c>
      <c r="F1322" s="17"/>
    </row>
    <row r="1323" spans="2:6" x14ac:dyDescent="0.4">
      <c r="B1323" s="15" t="s">
        <v>745</v>
      </c>
      <c r="C1323" s="16" t="s">
        <v>30</v>
      </c>
      <c r="D1323" s="16"/>
      <c r="E1323" s="16" t="s">
        <v>749</v>
      </c>
      <c r="F1323" s="17"/>
    </row>
    <row r="1324" spans="2:6" x14ac:dyDescent="0.4">
      <c r="B1324" s="15" t="s">
        <v>750</v>
      </c>
      <c r="C1324" s="16" t="s">
        <v>28</v>
      </c>
      <c r="D1324" s="16">
        <v>19</v>
      </c>
      <c r="E1324" s="16" t="s">
        <v>758</v>
      </c>
      <c r="F1324" s="17"/>
    </row>
    <row r="1325" spans="2:6" x14ac:dyDescent="0.4">
      <c r="B1325" s="15" t="s">
        <v>751</v>
      </c>
      <c r="C1325" s="16" t="s">
        <v>28</v>
      </c>
      <c r="D1325" s="16">
        <v>26</v>
      </c>
      <c r="E1325" s="16" t="s">
        <v>759</v>
      </c>
      <c r="F1325" s="17"/>
    </row>
    <row r="1326" spans="2:6" x14ac:dyDescent="0.4">
      <c r="B1326" s="15" t="s">
        <v>752</v>
      </c>
      <c r="C1326" s="16" t="s">
        <v>28</v>
      </c>
      <c r="D1326" s="16">
        <v>5</v>
      </c>
      <c r="E1326" s="16"/>
      <c r="F1326" s="17"/>
    </row>
    <row r="1327" spans="2:6" x14ac:dyDescent="0.4">
      <c r="B1327" s="15" t="s">
        <v>753</v>
      </c>
      <c r="C1327" s="16" t="s">
        <v>28</v>
      </c>
      <c r="D1327" s="16">
        <v>5</v>
      </c>
      <c r="E1327" s="16"/>
      <c r="F1327" s="17"/>
    </row>
    <row r="1328" spans="2:6" x14ac:dyDescent="0.4">
      <c r="B1328" s="18" t="s">
        <v>754</v>
      </c>
      <c r="C1328" s="16" t="s">
        <v>28</v>
      </c>
      <c r="D1328" s="16">
        <v>2</v>
      </c>
      <c r="E1328" s="16" t="s">
        <v>760</v>
      </c>
      <c r="F1328" s="17"/>
    </row>
    <row r="1329" spans="2:6" x14ac:dyDescent="0.4">
      <c r="B1329" s="18" t="s">
        <v>755</v>
      </c>
      <c r="C1329" s="16" t="s">
        <v>28</v>
      </c>
      <c r="D1329" s="16">
        <v>2</v>
      </c>
      <c r="E1329" s="19" t="s">
        <v>761</v>
      </c>
      <c r="F1329" s="17"/>
    </row>
    <row r="1330" spans="2:6" x14ac:dyDescent="0.4">
      <c r="B1330" s="18" t="s">
        <v>756</v>
      </c>
      <c r="C1330" s="16" t="s">
        <v>30</v>
      </c>
      <c r="D1330" s="19"/>
      <c r="E1330" s="19" t="s">
        <v>719</v>
      </c>
      <c r="F1330" s="17"/>
    </row>
    <row r="1331" spans="2:6" x14ac:dyDescent="0.4">
      <c r="B1331" s="18" t="s">
        <v>757</v>
      </c>
      <c r="C1331" s="16" t="s">
        <v>30</v>
      </c>
      <c r="D1331" s="19"/>
      <c r="E1331" s="19" t="s">
        <v>762</v>
      </c>
      <c r="F1331" s="17"/>
    </row>
    <row r="1332" spans="2:6" x14ac:dyDescent="0.4">
      <c r="B1332" s="20"/>
      <c r="C1332" s="21"/>
      <c r="D1332" s="21"/>
      <c r="E1332" s="21"/>
      <c r="F1332" s="22"/>
    </row>
    <row r="1333" spans="2:6" x14ac:dyDescent="0.4">
      <c r="B1333" s="123" t="s">
        <v>875</v>
      </c>
      <c r="C1333" s="124"/>
      <c r="D1333" s="124"/>
      <c r="E1333" s="125" t="s">
        <v>892</v>
      </c>
      <c r="F1333" s="126"/>
    </row>
    <row r="1334" spans="2:6" x14ac:dyDescent="0.4">
      <c r="B1334" s="117" t="s">
        <v>1089</v>
      </c>
      <c r="C1334" s="118"/>
      <c r="D1334" s="119"/>
      <c r="E1334" s="115"/>
      <c r="F1334" s="116"/>
    </row>
    <row r="1335" spans="2:6" x14ac:dyDescent="0.4">
      <c r="B1335" s="110"/>
      <c r="C1335" s="111"/>
      <c r="D1335" s="112"/>
      <c r="E1335" s="113"/>
      <c r="F1335" s="114"/>
    </row>
    <row r="1337" spans="2:6" x14ac:dyDescent="0.4">
      <c r="B1337" s="47" t="s">
        <v>4</v>
      </c>
      <c r="C1337" s="120" t="s">
        <v>781</v>
      </c>
      <c r="D1337" s="121"/>
      <c r="E1337" s="121"/>
      <c r="F1337" s="122"/>
    </row>
    <row r="1338" spans="2:6" ht="46.5" customHeight="1" x14ac:dyDescent="0.4">
      <c r="B1338" s="48" t="s">
        <v>222</v>
      </c>
      <c r="C1338" s="115" t="s">
        <v>1203</v>
      </c>
      <c r="D1338" s="118"/>
      <c r="E1338" s="118"/>
      <c r="F1338" s="116"/>
    </row>
    <row r="1339" spans="2:6" x14ac:dyDescent="0.4">
      <c r="B1339" s="36" t="s">
        <v>218</v>
      </c>
      <c r="C1339" s="115" t="s">
        <v>1422</v>
      </c>
      <c r="D1339" s="118"/>
      <c r="E1339" s="118"/>
      <c r="F1339" s="116"/>
    </row>
    <row r="1340" spans="2:6" x14ac:dyDescent="0.4">
      <c r="B1340" s="23" t="s">
        <v>219</v>
      </c>
      <c r="C1340" s="115" t="s">
        <v>782</v>
      </c>
      <c r="D1340" s="118"/>
      <c r="E1340" s="118"/>
      <c r="F1340" s="116"/>
    </row>
    <row r="1341" spans="2:6" x14ac:dyDescent="0.4">
      <c r="B1341" s="36" t="s">
        <v>138</v>
      </c>
      <c r="C1341" s="115" t="s">
        <v>783</v>
      </c>
      <c r="D1341" s="118"/>
      <c r="E1341" s="118"/>
      <c r="F1341" s="116"/>
    </row>
    <row r="1342" spans="2:6" x14ac:dyDescent="0.4">
      <c r="B1342" s="36" t="s">
        <v>220</v>
      </c>
      <c r="C1342" s="115" t="s">
        <v>225</v>
      </c>
      <c r="D1342" s="118"/>
      <c r="E1342" s="118"/>
      <c r="F1342" s="116"/>
    </row>
    <row r="1343" spans="2:6" x14ac:dyDescent="0.4">
      <c r="B1343" s="23" t="s">
        <v>38</v>
      </c>
      <c r="C1343" s="115" t="s">
        <v>857</v>
      </c>
      <c r="D1343" s="118"/>
      <c r="E1343" s="118"/>
      <c r="F1343" s="116"/>
    </row>
    <row r="1344" spans="2:6" x14ac:dyDescent="0.4">
      <c r="B1344" s="36" t="s">
        <v>221</v>
      </c>
      <c r="C1344" s="115" t="s">
        <v>856</v>
      </c>
      <c r="D1344" s="118"/>
      <c r="E1344" s="118"/>
      <c r="F1344" s="116"/>
    </row>
    <row r="1345" spans="2:6" x14ac:dyDescent="0.4">
      <c r="B1345" s="36" t="s">
        <v>223</v>
      </c>
      <c r="C1345" s="115" t="s">
        <v>224</v>
      </c>
      <c r="D1345" s="118"/>
      <c r="E1345" s="118"/>
      <c r="F1345" s="116"/>
    </row>
    <row r="1346" spans="2:6" x14ac:dyDescent="0.4">
      <c r="B1346" s="24" t="s">
        <v>7</v>
      </c>
      <c r="C1346" s="113" t="s">
        <v>6</v>
      </c>
      <c r="D1346" s="111"/>
      <c r="E1346" s="111"/>
      <c r="F1346" s="114"/>
    </row>
    <row r="1347" spans="2:6" x14ac:dyDescent="0.4">
      <c r="B1347" s="11" t="s">
        <v>1</v>
      </c>
      <c r="C1347" s="12" t="s">
        <v>2</v>
      </c>
      <c r="D1347" s="12" t="s">
        <v>3</v>
      </c>
      <c r="E1347" s="12" t="s">
        <v>4</v>
      </c>
      <c r="F1347" s="13" t="s">
        <v>5</v>
      </c>
    </row>
    <row r="1348" spans="2:6" x14ac:dyDescent="0.4">
      <c r="B1348" s="15" t="s">
        <v>72</v>
      </c>
      <c r="C1348" s="16" t="s">
        <v>28</v>
      </c>
      <c r="D1348" s="16">
        <v>10</v>
      </c>
      <c r="E1348" s="16" t="s">
        <v>91</v>
      </c>
      <c r="F1348" s="17" t="s">
        <v>0</v>
      </c>
    </row>
    <row r="1349" spans="2:6" x14ac:dyDescent="0.4">
      <c r="B1349" s="15" t="s">
        <v>48</v>
      </c>
      <c r="C1349" s="16" t="s">
        <v>28</v>
      </c>
      <c r="D1349" s="16">
        <v>255</v>
      </c>
      <c r="E1349" s="16" t="s">
        <v>80</v>
      </c>
      <c r="F1349" s="17"/>
    </row>
    <row r="1350" spans="2:6" x14ac:dyDescent="0.4">
      <c r="B1350" s="15" t="s">
        <v>81</v>
      </c>
      <c r="C1350" s="16" t="s">
        <v>28</v>
      </c>
      <c r="D1350" s="16">
        <v>255</v>
      </c>
      <c r="E1350" s="16" t="s">
        <v>784</v>
      </c>
      <c r="F1350" s="17"/>
    </row>
    <row r="1351" spans="2:6" x14ac:dyDescent="0.4">
      <c r="B1351" s="15" t="s">
        <v>751</v>
      </c>
      <c r="C1351" s="16" t="s">
        <v>28</v>
      </c>
      <c r="D1351" s="16">
        <v>255</v>
      </c>
      <c r="E1351" s="16" t="s">
        <v>785</v>
      </c>
      <c r="F1351" s="17"/>
    </row>
    <row r="1352" spans="2:6" ht="34.299999999999997" x14ac:dyDescent="0.4">
      <c r="B1352" s="15" t="s">
        <v>786</v>
      </c>
      <c r="C1352" s="16" t="s">
        <v>28</v>
      </c>
      <c r="D1352" s="16">
        <v>255</v>
      </c>
      <c r="E1352" s="16" t="s">
        <v>95</v>
      </c>
      <c r="F1352" s="17"/>
    </row>
    <row r="1353" spans="2:6" x14ac:dyDescent="0.4">
      <c r="B1353" s="15" t="s">
        <v>787</v>
      </c>
      <c r="C1353" s="16" t="s">
        <v>30</v>
      </c>
      <c r="D1353" s="16"/>
      <c r="E1353" s="16" t="s">
        <v>97</v>
      </c>
      <c r="F1353" s="17"/>
    </row>
    <row r="1354" spans="2:6" x14ac:dyDescent="0.4">
      <c r="B1354" s="15" t="s">
        <v>788</v>
      </c>
      <c r="C1354" s="16" t="s">
        <v>28</v>
      </c>
      <c r="D1354" s="16">
        <v>255</v>
      </c>
      <c r="E1354" s="16" t="s">
        <v>44</v>
      </c>
      <c r="F1354" s="17"/>
    </row>
    <row r="1355" spans="2:6" x14ac:dyDescent="0.4">
      <c r="B1355" s="18" t="s">
        <v>789</v>
      </c>
      <c r="C1355" s="16" t="s">
        <v>28</v>
      </c>
      <c r="D1355" s="16">
        <v>255</v>
      </c>
      <c r="E1355" s="19" t="s">
        <v>46</v>
      </c>
      <c r="F1355" s="17"/>
    </row>
    <row r="1356" spans="2:6" x14ac:dyDescent="0.4">
      <c r="B1356" s="18" t="s">
        <v>790</v>
      </c>
      <c r="C1356" s="16" t="s">
        <v>28</v>
      </c>
      <c r="D1356" s="16">
        <v>255</v>
      </c>
      <c r="E1356" s="19" t="s">
        <v>400</v>
      </c>
      <c r="F1356" s="17"/>
    </row>
    <row r="1357" spans="2:6" x14ac:dyDescent="0.4">
      <c r="B1357" s="18" t="s">
        <v>791</v>
      </c>
      <c r="C1357" s="16" t="s">
        <v>28</v>
      </c>
      <c r="D1357" s="16">
        <v>255</v>
      </c>
      <c r="E1357" s="19" t="s">
        <v>796</v>
      </c>
      <c r="F1357" s="17"/>
    </row>
    <row r="1358" spans="2:6" ht="34.299999999999997" x14ac:dyDescent="0.4">
      <c r="B1358" s="18" t="s">
        <v>792</v>
      </c>
      <c r="C1358" s="16" t="s">
        <v>28</v>
      </c>
      <c r="D1358" s="16">
        <v>255</v>
      </c>
      <c r="E1358" s="19" t="s">
        <v>99</v>
      </c>
      <c r="F1358" s="17"/>
    </row>
    <row r="1359" spans="2:6" ht="34.299999999999997" x14ac:dyDescent="0.4">
      <c r="B1359" s="18" t="s">
        <v>793</v>
      </c>
      <c r="C1359" s="16" t="s">
        <v>28</v>
      </c>
      <c r="D1359" s="16">
        <v>255</v>
      </c>
      <c r="E1359" s="19" t="s">
        <v>797</v>
      </c>
      <c r="F1359" s="17"/>
    </row>
    <row r="1360" spans="2:6" x14ac:dyDescent="0.4">
      <c r="B1360" s="18" t="s">
        <v>794</v>
      </c>
      <c r="C1360" s="16" t="s">
        <v>28</v>
      </c>
      <c r="D1360" s="16">
        <v>255</v>
      </c>
      <c r="E1360" s="19" t="s">
        <v>795</v>
      </c>
      <c r="F1360" s="17"/>
    </row>
    <row r="1361" spans="2:6" x14ac:dyDescent="0.4">
      <c r="B1361" s="18" t="s">
        <v>798</v>
      </c>
      <c r="C1361" s="16" t="s">
        <v>28</v>
      </c>
      <c r="D1361" s="16">
        <v>255</v>
      </c>
      <c r="E1361" s="19" t="s">
        <v>799</v>
      </c>
      <c r="F1361" s="17"/>
    </row>
    <row r="1362" spans="2:6" x14ac:dyDescent="0.4">
      <c r="B1362" s="18" t="s">
        <v>800</v>
      </c>
      <c r="C1362" s="16" t="s">
        <v>28</v>
      </c>
      <c r="D1362" s="16">
        <v>255</v>
      </c>
      <c r="E1362" s="19" t="s">
        <v>819</v>
      </c>
      <c r="F1362" s="17"/>
    </row>
    <row r="1363" spans="2:6" x14ac:dyDescent="0.4">
      <c r="B1363" s="18" t="s">
        <v>801</v>
      </c>
      <c r="C1363" s="16" t="s">
        <v>28</v>
      </c>
      <c r="D1363" s="16">
        <v>255</v>
      </c>
      <c r="E1363" s="19" t="s">
        <v>820</v>
      </c>
      <c r="F1363" s="17"/>
    </row>
    <row r="1364" spans="2:6" x14ac:dyDescent="0.4">
      <c r="B1364" s="18" t="s">
        <v>802</v>
      </c>
      <c r="C1364" s="16" t="s">
        <v>28</v>
      </c>
      <c r="D1364" s="16">
        <v>255</v>
      </c>
      <c r="E1364" s="19" t="s">
        <v>821</v>
      </c>
      <c r="F1364" s="17"/>
    </row>
    <row r="1365" spans="2:6" x14ac:dyDescent="0.4">
      <c r="B1365" s="18" t="s">
        <v>803</v>
      </c>
      <c r="C1365" s="16" t="s">
        <v>28</v>
      </c>
      <c r="D1365" s="16">
        <v>255</v>
      </c>
      <c r="E1365" s="19" t="s">
        <v>822</v>
      </c>
      <c r="F1365" s="17"/>
    </row>
    <row r="1366" spans="2:6" x14ac:dyDescent="0.4">
      <c r="B1366" s="18" t="s">
        <v>804</v>
      </c>
      <c r="C1366" s="16" t="s">
        <v>28</v>
      </c>
      <c r="D1366" s="16">
        <v>255</v>
      </c>
      <c r="E1366" s="19" t="s">
        <v>823</v>
      </c>
      <c r="F1366" s="17"/>
    </row>
    <row r="1367" spans="2:6" x14ac:dyDescent="0.4">
      <c r="B1367" s="18" t="s">
        <v>805</v>
      </c>
      <c r="C1367" s="16" t="s">
        <v>28</v>
      </c>
      <c r="D1367" s="16">
        <v>255</v>
      </c>
      <c r="E1367" s="19" t="s">
        <v>824</v>
      </c>
      <c r="F1367" s="17"/>
    </row>
    <row r="1368" spans="2:6" x14ac:dyDescent="0.4">
      <c r="B1368" s="18" t="s">
        <v>806</v>
      </c>
      <c r="C1368" s="16" t="s">
        <v>28</v>
      </c>
      <c r="D1368" s="16">
        <v>255</v>
      </c>
      <c r="E1368" s="19" t="s">
        <v>825</v>
      </c>
      <c r="F1368" s="17"/>
    </row>
    <row r="1369" spans="2:6" x14ac:dyDescent="0.4">
      <c r="B1369" s="18" t="s">
        <v>807</v>
      </c>
      <c r="C1369" s="16" t="s">
        <v>28</v>
      </c>
      <c r="D1369" s="16">
        <v>255</v>
      </c>
      <c r="E1369" s="19" t="s">
        <v>826</v>
      </c>
      <c r="F1369" s="17"/>
    </row>
    <row r="1370" spans="2:6" x14ac:dyDescent="0.4">
      <c r="B1370" s="18" t="s">
        <v>808</v>
      </c>
      <c r="C1370" s="16" t="s">
        <v>28</v>
      </c>
      <c r="D1370" s="16">
        <v>255</v>
      </c>
      <c r="E1370" s="19" t="s">
        <v>827</v>
      </c>
      <c r="F1370" s="17"/>
    </row>
    <row r="1371" spans="2:6" x14ac:dyDescent="0.4">
      <c r="B1371" s="18" t="s">
        <v>809</v>
      </c>
      <c r="C1371" s="16" t="s">
        <v>28</v>
      </c>
      <c r="D1371" s="16">
        <v>255</v>
      </c>
      <c r="E1371" s="19" t="s">
        <v>828</v>
      </c>
      <c r="F1371" s="17"/>
    </row>
    <row r="1372" spans="2:6" x14ac:dyDescent="0.4">
      <c r="B1372" s="18" t="s">
        <v>810</v>
      </c>
      <c r="C1372" s="16" t="s">
        <v>28</v>
      </c>
      <c r="D1372" s="16">
        <v>255</v>
      </c>
      <c r="E1372" s="19" t="s">
        <v>829</v>
      </c>
      <c r="F1372" s="17"/>
    </row>
    <row r="1373" spans="2:6" x14ac:dyDescent="0.4">
      <c r="B1373" s="18" t="s">
        <v>811</v>
      </c>
      <c r="C1373" s="16" t="s">
        <v>28</v>
      </c>
      <c r="D1373" s="16">
        <v>255</v>
      </c>
      <c r="E1373" s="19" t="s">
        <v>830</v>
      </c>
      <c r="F1373" s="17"/>
    </row>
    <row r="1374" spans="2:6" x14ac:dyDescent="0.4">
      <c r="B1374" s="18" t="s">
        <v>812</v>
      </c>
      <c r="C1374" s="16" t="s">
        <v>28</v>
      </c>
      <c r="D1374" s="16">
        <v>255</v>
      </c>
      <c r="E1374" s="19" t="s">
        <v>831</v>
      </c>
      <c r="F1374" s="17"/>
    </row>
    <row r="1375" spans="2:6" x14ac:dyDescent="0.4">
      <c r="B1375" s="18" t="s">
        <v>813</v>
      </c>
      <c r="C1375" s="16" t="s">
        <v>28</v>
      </c>
      <c r="D1375" s="16">
        <v>255</v>
      </c>
      <c r="E1375" s="19" t="s">
        <v>832</v>
      </c>
      <c r="F1375" s="17"/>
    </row>
    <row r="1376" spans="2:6" x14ac:dyDescent="0.4">
      <c r="B1376" s="18" t="s">
        <v>814</v>
      </c>
      <c r="C1376" s="19" t="s">
        <v>30</v>
      </c>
      <c r="D1376" s="19"/>
      <c r="E1376" s="19" t="s">
        <v>833</v>
      </c>
      <c r="F1376" s="17"/>
    </row>
    <row r="1377" spans="2:6" x14ac:dyDescent="0.4">
      <c r="B1377" s="18" t="s">
        <v>815</v>
      </c>
      <c r="C1377" s="19" t="s">
        <v>30</v>
      </c>
      <c r="D1377" s="19"/>
      <c r="E1377" s="19" t="s">
        <v>834</v>
      </c>
      <c r="F1377" s="17"/>
    </row>
    <row r="1378" spans="2:6" x14ac:dyDescent="0.4">
      <c r="B1378" s="18" t="s">
        <v>816</v>
      </c>
      <c r="C1378" s="16" t="s">
        <v>28</v>
      </c>
      <c r="D1378" s="16">
        <v>255</v>
      </c>
      <c r="E1378" s="19" t="s">
        <v>835</v>
      </c>
      <c r="F1378" s="17"/>
    </row>
    <row r="1379" spans="2:6" x14ac:dyDescent="0.4">
      <c r="B1379" s="18" t="s">
        <v>817</v>
      </c>
      <c r="C1379" s="16" t="s">
        <v>28</v>
      </c>
      <c r="D1379" s="16">
        <v>255</v>
      </c>
      <c r="E1379" s="19" t="s">
        <v>836</v>
      </c>
      <c r="F1379" s="17"/>
    </row>
    <row r="1380" spans="2:6" x14ac:dyDescent="0.4">
      <c r="B1380" s="18" t="s">
        <v>818</v>
      </c>
      <c r="C1380" s="16" t="s">
        <v>28</v>
      </c>
      <c r="D1380" s="16">
        <v>255</v>
      </c>
      <c r="E1380" s="19" t="s">
        <v>837</v>
      </c>
      <c r="F1380" s="17"/>
    </row>
    <row r="1381" spans="2:6" ht="34.299999999999997" x14ac:dyDescent="0.4">
      <c r="B1381" s="18" t="s">
        <v>53</v>
      </c>
      <c r="C1381" s="19" t="s">
        <v>31</v>
      </c>
      <c r="D1381" s="19"/>
      <c r="E1381" s="19" t="s">
        <v>234</v>
      </c>
      <c r="F1381" s="17"/>
    </row>
    <row r="1382" spans="2:6" x14ac:dyDescent="0.4">
      <c r="B1382" s="20"/>
      <c r="C1382" s="21"/>
      <c r="D1382" s="21"/>
      <c r="E1382" s="21"/>
      <c r="F1382" s="22"/>
    </row>
    <row r="1383" spans="2:6" x14ac:dyDescent="0.4">
      <c r="B1383" s="123" t="s">
        <v>875</v>
      </c>
      <c r="C1383" s="124"/>
      <c r="D1383" s="124"/>
      <c r="E1383" s="125" t="s">
        <v>892</v>
      </c>
      <c r="F1383" s="126"/>
    </row>
    <row r="1384" spans="2:6" x14ac:dyDescent="0.4">
      <c r="B1384" s="117" t="s">
        <v>1387</v>
      </c>
      <c r="C1384" s="118"/>
      <c r="D1384" s="119"/>
      <c r="E1384" s="115" t="s">
        <v>891</v>
      </c>
      <c r="F1384" s="116"/>
    </row>
    <row r="1385" spans="2:6" x14ac:dyDescent="0.4">
      <c r="B1385" s="110"/>
      <c r="C1385" s="111"/>
      <c r="D1385" s="112"/>
      <c r="E1385" s="113"/>
      <c r="F1385" s="114"/>
    </row>
    <row r="1387" spans="2:6" x14ac:dyDescent="0.4">
      <c r="B1387" s="47" t="s">
        <v>4</v>
      </c>
      <c r="C1387" s="120" t="s">
        <v>1369</v>
      </c>
      <c r="D1387" s="121"/>
      <c r="E1387" s="121"/>
      <c r="F1387" s="122"/>
    </row>
    <row r="1388" spans="2:6" ht="45" customHeight="1" x14ac:dyDescent="0.4">
      <c r="B1388" s="48" t="s">
        <v>222</v>
      </c>
      <c r="C1388" s="115" t="s">
        <v>1091</v>
      </c>
      <c r="D1388" s="118"/>
      <c r="E1388" s="118"/>
      <c r="F1388" s="116"/>
    </row>
    <row r="1389" spans="2:6" x14ac:dyDescent="0.4">
      <c r="B1389" s="36" t="s">
        <v>218</v>
      </c>
      <c r="C1389" s="115" t="s">
        <v>1283</v>
      </c>
      <c r="D1389" s="118"/>
      <c r="E1389" s="118"/>
      <c r="F1389" s="116"/>
    </row>
    <row r="1390" spans="2:6" x14ac:dyDescent="0.4">
      <c r="B1390" s="23" t="s">
        <v>219</v>
      </c>
      <c r="C1390" s="115" t="s">
        <v>855</v>
      </c>
      <c r="D1390" s="118"/>
      <c r="E1390" s="118"/>
      <c r="F1390" s="116"/>
    </row>
    <row r="1391" spans="2:6" x14ac:dyDescent="0.4">
      <c r="B1391" s="36" t="s">
        <v>138</v>
      </c>
      <c r="C1391" s="115" t="s">
        <v>1370</v>
      </c>
      <c r="D1391" s="118"/>
      <c r="E1391" s="118"/>
      <c r="F1391" s="116"/>
    </row>
    <row r="1392" spans="2:6" x14ac:dyDescent="0.4">
      <c r="B1392" s="36" t="s">
        <v>220</v>
      </c>
      <c r="C1392" s="115" t="s">
        <v>225</v>
      </c>
      <c r="D1392" s="118"/>
      <c r="E1392" s="118"/>
      <c r="F1392" s="116"/>
    </row>
    <row r="1393" spans="2:6" x14ac:dyDescent="0.4">
      <c r="B1393" s="23" t="s">
        <v>38</v>
      </c>
      <c r="C1393" s="115" t="s">
        <v>859</v>
      </c>
      <c r="D1393" s="118"/>
      <c r="E1393" s="118"/>
      <c r="F1393" s="116"/>
    </row>
    <row r="1394" spans="2:6" ht="16.5" customHeight="1" x14ac:dyDescent="0.4">
      <c r="B1394" s="36" t="s">
        <v>221</v>
      </c>
      <c r="C1394" s="115" t="s">
        <v>856</v>
      </c>
      <c r="D1394" s="118"/>
      <c r="E1394" s="118"/>
      <c r="F1394" s="116"/>
    </row>
    <row r="1395" spans="2:6" x14ac:dyDescent="0.4">
      <c r="B1395" s="36" t="s">
        <v>223</v>
      </c>
      <c r="C1395" s="115" t="s">
        <v>224</v>
      </c>
      <c r="D1395" s="118"/>
      <c r="E1395" s="118"/>
      <c r="F1395" s="116"/>
    </row>
    <row r="1396" spans="2:6" x14ac:dyDescent="0.4">
      <c r="B1396" s="24" t="s">
        <v>7</v>
      </c>
      <c r="C1396" s="113" t="s">
        <v>6</v>
      </c>
      <c r="D1396" s="111"/>
      <c r="E1396" s="111"/>
      <c r="F1396" s="114"/>
    </row>
    <row r="1397" spans="2:6" x14ac:dyDescent="0.4">
      <c r="B1397" s="11" t="s">
        <v>1</v>
      </c>
      <c r="C1397" s="12" t="s">
        <v>2</v>
      </c>
      <c r="D1397" s="12" t="s">
        <v>3</v>
      </c>
      <c r="E1397" s="12" t="s">
        <v>4</v>
      </c>
      <c r="F1397" s="13" t="s">
        <v>5</v>
      </c>
    </row>
    <row r="1398" spans="2:6" x14ac:dyDescent="0.4">
      <c r="B1398" s="15" t="s">
        <v>72</v>
      </c>
      <c r="C1398" s="16" t="s">
        <v>28</v>
      </c>
      <c r="D1398" s="16">
        <v>10</v>
      </c>
      <c r="E1398" s="16" t="s">
        <v>91</v>
      </c>
      <c r="F1398" s="17" t="s">
        <v>0</v>
      </c>
    </row>
    <row r="1399" spans="2:6" x14ac:dyDescent="0.4">
      <c r="B1399" s="15" t="s">
        <v>48</v>
      </c>
      <c r="C1399" s="16" t="s">
        <v>28</v>
      </c>
      <c r="D1399" s="16">
        <v>255</v>
      </c>
      <c r="E1399" s="16" t="s">
        <v>80</v>
      </c>
      <c r="F1399" s="17"/>
    </row>
    <row r="1400" spans="2:6" x14ac:dyDescent="0.4">
      <c r="B1400" s="15" t="s">
        <v>842</v>
      </c>
      <c r="C1400" s="16" t="s">
        <v>30</v>
      </c>
      <c r="D1400" s="16"/>
      <c r="E1400" s="16" t="s">
        <v>97</v>
      </c>
      <c r="F1400" s="17"/>
    </row>
    <row r="1401" spans="2:6" x14ac:dyDescent="0.4">
      <c r="B1401" s="15" t="s">
        <v>751</v>
      </c>
      <c r="C1401" s="16" t="s">
        <v>28</v>
      </c>
      <c r="D1401" s="16">
        <v>255</v>
      </c>
      <c r="E1401" s="16" t="s">
        <v>785</v>
      </c>
      <c r="F1401" s="17"/>
    </row>
    <row r="1402" spans="2:6" ht="34.299999999999997" x14ac:dyDescent="0.4">
      <c r="B1402" s="15" t="s">
        <v>843</v>
      </c>
      <c r="C1402" s="16" t="s">
        <v>28</v>
      </c>
      <c r="D1402" s="16">
        <v>255</v>
      </c>
      <c r="E1402" s="19" t="s">
        <v>797</v>
      </c>
      <c r="F1402" s="17"/>
    </row>
    <row r="1403" spans="2:6" ht="34.299999999999997" x14ac:dyDescent="0.4">
      <c r="B1403" s="15" t="s">
        <v>792</v>
      </c>
      <c r="C1403" s="16" t="s">
        <v>28</v>
      </c>
      <c r="D1403" s="16">
        <v>255</v>
      </c>
      <c r="E1403" s="19" t="s">
        <v>99</v>
      </c>
      <c r="F1403" s="17"/>
    </row>
    <row r="1404" spans="2:6" x14ac:dyDescent="0.4">
      <c r="B1404" s="15" t="s">
        <v>790</v>
      </c>
      <c r="C1404" s="16" t="s">
        <v>28</v>
      </c>
      <c r="D1404" s="16">
        <v>255</v>
      </c>
      <c r="E1404" s="19" t="s">
        <v>400</v>
      </c>
      <c r="F1404" s="17"/>
    </row>
    <row r="1405" spans="2:6" x14ac:dyDescent="0.4">
      <c r="B1405" s="15" t="s">
        <v>844</v>
      </c>
      <c r="C1405" s="16" t="s">
        <v>28</v>
      </c>
      <c r="D1405" s="16">
        <v>10</v>
      </c>
      <c r="E1405" s="16" t="s">
        <v>849</v>
      </c>
      <c r="F1405" s="17"/>
    </row>
    <row r="1406" spans="2:6" x14ac:dyDescent="0.4">
      <c r="B1406" s="15" t="s">
        <v>845</v>
      </c>
      <c r="C1406" s="16" t="s">
        <v>28</v>
      </c>
      <c r="D1406" s="16">
        <v>10</v>
      </c>
      <c r="E1406" s="16" t="s">
        <v>850</v>
      </c>
      <c r="F1406" s="17"/>
    </row>
    <row r="1407" spans="2:6" x14ac:dyDescent="0.4">
      <c r="B1407" s="15" t="s">
        <v>786</v>
      </c>
      <c r="C1407" s="16" t="s">
        <v>28</v>
      </c>
      <c r="D1407" s="16">
        <v>255</v>
      </c>
      <c r="E1407" s="16" t="s">
        <v>851</v>
      </c>
      <c r="F1407" s="17"/>
    </row>
    <row r="1408" spans="2:6" x14ac:dyDescent="0.4">
      <c r="B1408" s="15" t="s">
        <v>846</v>
      </c>
      <c r="C1408" s="19" t="s">
        <v>30</v>
      </c>
      <c r="D1408" s="16"/>
      <c r="E1408" s="16" t="s">
        <v>852</v>
      </c>
      <c r="F1408" s="17"/>
    </row>
    <row r="1409" spans="2:6" x14ac:dyDescent="0.4">
      <c r="B1409" s="15" t="s">
        <v>847</v>
      </c>
      <c r="C1409" s="19" t="s">
        <v>30</v>
      </c>
      <c r="D1409" s="16"/>
      <c r="E1409" s="14" t="s">
        <v>853</v>
      </c>
      <c r="F1409" s="17"/>
    </row>
    <row r="1410" spans="2:6" x14ac:dyDescent="0.4">
      <c r="B1410" s="15" t="s">
        <v>848</v>
      </c>
      <c r="C1410" s="16" t="s">
        <v>28</v>
      </c>
      <c r="D1410" s="16">
        <v>255</v>
      </c>
      <c r="E1410" s="16" t="s">
        <v>854</v>
      </c>
      <c r="F1410" s="17"/>
    </row>
    <row r="1411" spans="2:6" x14ac:dyDescent="0.4">
      <c r="B1411" s="18" t="s">
        <v>814</v>
      </c>
      <c r="C1411" s="19" t="s">
        <v>30</v>
      </c>
      <c r="D1411" s="19"/>
      <c r="E1411" s="19" t="s">
        <v>833</v>
      </c>
      <c r="F1411" s="17"/>
    </row>
    <row r="1412" spans="2:6" x14ac:dyDescent="0.4">
      <c r="B1412" s="18" t="s">
        <v>815</v>
      </c>
      <c r="C1412" s="19" t="s">
        <v>30</v>
      </c>
      <c r="D1412" s="19"/>
      <c r="E1412" s="19" t="s">
        <v>834</v>
      </c>
      <c r="F1412" s="17"/>
    </row>
    <row r="1413" spans="2:6" ht="34.299999999999997" x14ac:dyDescent="0.4">
      <c r="B1413" s="18" t="s">
        <v>53</v>
      </c>
      <c r="C1413" s="19" t="s">
        <v>31</v>
      </c>
      <c r="D1413" s="19"/>
      <c r="E1413" s="19" t="s">
        <v>234</v>
      </c>
      <c r="F1413" s="17"/>
    </row>
    <row r="1414" spans="2:6" x14ac:dyDescent="0.4">
      <c r="B1414" s="20"/>
      <c r="C1414" s="21"/>
      <c r="D1414" s="21"/>
      <c r="E1414" s="21"/>
      <c r="F1414" s="22"/>
    </row>
    <row r="1415" spans="2:6" x14ac:dyDescent="0.4">
      <c r="B1415" s="123" t="s">
        <v>875</v>
      </c>
      <c r="C1415" s="124"/>
      <c r="D1415" s="124"/>
      <c r="E1415" s="125" t="s">
        <v>892</v>
      </c>
      <c r="F1415" s="126"/>
    </row>
    <row r="1416" spans="2:6" x14ac:dyDescent="0.4">
      <c r="B1416" s="117" t="s">
        <v>1371</v>
      </c>
      <c r="C1416" s="118"/>
      <c r="D1416" s="119"/>
      <c r="E1416" s="58" t="s">
        <v>891</v>
      </c>
      <c r="F1416" s="82"/>
    </row>
    <row r="1417" spans="2:6" x14ac:dyDescent="0.4">
      <c r="B1417" s="117" t="s">
        <v>1372</v>
      </c>
      <c r="C1417" s="118"/>
      <c r="D1417" s="119"/>
      <c r="E1417" s="58" t="s">
        <v>891</v>
      </c>
      <c r="F1417" s="82"/>
    </row>
    <row r="1418" spans="2:6" x14ac:dyDescent="0.4">
      <c r="B1418" s="117" t="s">
        <v>1373</v>
      </c>
      <c r="C1418" s="118"/>
      <c r="D1418" s="119"/>
      <c r="E1418" s="58" t="s">
        <v>891</v>
      </c>
      <c r="F1418" s="82"/>
    </row>
    <row r="1419" spans="2:6" x14ac:dyDescent="0.4">
      <c r="B1419" s="117" t="s">
        <v>1374</v>
      </c>
      <c r="C1419" s="118"/>
      <c r="D1419" s="119"/>
      <c r="E1419" s="58" t="s">
        <v>891</v>
      </c>
      <c r="F1419" s="82"/>
    </row>
    <row r="1420" spans="2:6" x14ac:dyDescent="0.4">
      <c r="B1420" s="117" t="s">
        <v>1375</v>
      </c>
      <c r="C1420" s="118"/>
      <c r="D1420" s="119"/>
      <c r="E1420" s="115" t="s">
        <v>891</v>
      </c>
      <c r="F1420" s="116"/>
    </row>
    <row r="1421" spans="2:6" x14ac:dyDescent="0.4">
      <c r="B1421" s="117" t="s">
        <v>1376</v>
      </c>
      <c r="C1421" s="118"/>
      <c r="D1421" s="119"/>
      <c r="E1421" s="115" t="s">
        <v>891</v>
      </c>
      <c r="F1421" s="116"/>
    </row>
    <row r="1422" spans="2:6" x14ac:dyDescent="0.4">
      <c r="B1422" s="110"/>
      <c r="C1422" s="111"/>
      <c r="D1422" s="112"/>
      <c r="E1422" s="113"/>
      <c r="F1422" s="114"/>
    </row>
    <row r="1424" spans="2:6" x14ac:dyDescent="0.4">
      <c r="B1424" s="47" t="s">
        <v>4</v>
      </c>
      <c r="C1424" s="120" t="s">
        <v>1377</v>
      </c>
      <c r="D1424" s="121"/>
      <c r="E1424" s="121"/>
      <c r="F1424" s="122"/>
    </row>
    <row r="1425" spans="2:6" ht="59.25" customHeight="1" x14ac:dyDescent="0.4">
      <c r="B1425" s="48" t="s">
        <v>222</v>
      </c>
      <c r="C1425" s="115" t="s">
        <v>1233</v>
      </c>
      <c r="D1425" s="118"/>
      <c r="E1425" s="118"/>
      <c r="F1425" s="116"/>
    </row>
    <row r="1426" spans="2:6" x14ac:dyDescent="0.4">
      <c r="B1426" s="36" t="s">
        <v>218</v>
      </c>
      <c r="C1426" s="115" t="s">
        <v>1283</v>
      </c>
      <c r="D1426" s="118"/>
      <c r="E1426" s="118"/>
      <c r="F1426" s="116"/>
    </row>
    <row r="1427" spans="2:6" x14ac:dyDescent="0.4">
      <c r="B1427" s="23" t="s">
        <v>219</v>
      </c>
      <c r="C1427" s="115" t="s">
        <v>1378</v>
      </c>
      <c r="D1427" s="118"/>
      <c r="E1427" s="118"/>
      <c r="F1427" s="116"/>
    </row>
    <row r="1428" spans="2:6" x14ac:dyDescent="0.4">
      <c r="B1428" s="36" t="s">
        <v>138</v>
      </c>
      <c r="C1428" s="115" t="s">
        <v>1379</v>
      </c>
      <c r="D1428" s="118"/>
      <c r="E1428" s="118"/>
      <c r="F1428" s="116"/>
    </row>
    <row r="1429" spans="2:6" x14ac:dyDescent="0.4">
      <c r="B1429" s="36" t="s">
        <v>220</v>
      </c>
      <c r="C1429" s="115" t="s">
        <v>225</v>
      </c>
      <c r="D1429" s="118"/>
      <c r="E1429" s="118"/>
      <c r="F1429" s="116"/>
    </row>
    <row r="1430" spans="2:6" ht="57" customHeight="1" x14ac:dyDescent="0.4">
      <c r="B1430" s="23" t="s">
        <v>38</v>
      </c>
      <c r="C1430" s="115" t="s">
        <v>1214</v>
      </c>
      <c r="D1430" s="118"/>
      <c r="E1430" s="118"/>
      <c r="F1430" s="116"/>
    </row>
    <row r="1431" spans="2:6" x14ac:dyDescent="0.4">
      <c r="B1431" s="36" t="s">
        <v>221</v>
      </c>
      <c r="C1431" s="115" t="s">
        <v>856</v>
      </c>
      <c r="D1431" s="118"/>
      <c r="E1431" s="118"/>
      <c r="F1431" s="116"/>
    </row>
    <row r="1432" spans="2:6" x14ac:dyDescent="0.4">
      <c r="B1432" s="36" t="s">
        <v>223</v>
      </c>
      <c r="C1432" s="115" t="s">
        <v>1215</v>
      </c>
      <c r="D1432" s="118"/>
      <c r="E1432" s="118"/>
      <c r="F1432" s="116"/>
    </row>
    <row r="1433" spans="2:6" x14ac:dyDescent="0.4">
      <c r="B1433" s="24" t="s">
        <v>7</v>
      </c>
      <c r="C1433" s="113" t="s">
        <v>6</v>
      </c>
      <c r="D1433" s="111"/>
      <c r="E1433" s="111"/>
      <c r="F1433" s="114"/>
    </row>
    <row r="1434" spans="2:6" x14ac:dyDescent="0.4">
      <c r="B1434" s="11" t="s">
        <v>1</v>
      </c>
      <c r="C1434" s="12" t="s">
        <v>2</v>
      </c>
      <c r="D1434" s="12" t="s">
        <v>3</v>
      </c>
      <c r="E1434" s="12" t="s">
        <v>4</v>
      </c>
      <c r="F1434" s="13" t="s">
        <v>5</v>
      </c>
    </row>
    <row r="1435" spans="2:6" x14ac:dyDescent="0.4">
      <c r="B1435" s="15" t="s">
        <v>1216</v>
      </c>
      <c r="C1435" s="16" t="s">
        <v>42</v>
      </c>
      <c r="D1435" s="16">
        <v>10</v>
      </c>
      <c r="E1435" s="16" t="s">
        <v>1217</v>
      </c>
      <c r="F1435" s="17" t="s">
        <v>0</v>
      </c>
    </row>
    <row r="1436" spans="2:6" x14ac:dyDescent="0.4">
      <c r="B1436" s="15" t="s">
        <v>1218</v>
      </c>
      <c r="C1436" s="16" t="s">
        <v>28</v>
      </c>
      <c r="D1436" s="16">
        <v>8000</v>
      </c>
      <c r="E1436" s="16" t="s">
        <v>1380</v>
      </c>
      <c r="F1436" s="17"/>
    </row>
    <row r="1437" spans="2:6" x14ac:dyDescent="0.4">
      <c r="B1437" s="15" t="s">
        <v>1219</v>
      </c>
      <c r="C1437" s="16" t="s">
        <v>28</v>
      </c>
      <c r="D1437" s="16">
        <v>8000</v>
      </c>
      <c r="E1437" s="16" t="s">
        <v>1220</v>
      </c>
      <c r="F1437" s="17"/>
    </row>
    <row r="1438" spans="2:6" x14ac:dyDescent="0.4">
      <c r="B1438" s="15" t="s">
        <v>1221</v>
      </c>
      <c r="C1438" s="16" t="s">
        <v>28</v>
      </c>
      <c r="D1438" s="16">
        <v>8000</v>
      </c>
      <c r="E1438" s="16" t="s">
        <v>1222</v>
      </c>
      <c r="F1438" s="17"/>
    </row>
    <row r="1439" spans="2:6" x14ac:dyDescent="0.4">
      <c r="B1439" s="15" t="s">
        <v>1223</v>
      </c>
      <c r="C1439" s="16" t="s">
        <v>28</v>
      </c>
      <c r="D1439" s="16">
        <v>255</v>
      </c>
      <c r="E1439" s="16" t="s">
        <v>1224</v>
      </c>
      <c r="F1439" s="17"/>
    </row>
    <row r="1440" spans="2:6" x14ac:dyDescent="0.4">
      <c r="B1440" s="18" t="s">
        <v>1225</v>
      </c>
      <c r="C1440" s="19" t="s">
        <v>42</v>
      </c>
      <c r="D1440" s="19"/>
      <c r="E1440" s="19" t="s">
        <v>833</v>
      </c>
      <c r="F1440" s="17"/>
    </row>
    <row r="1441" spans="2:6" x14ac:dyDescent="0.4">
      <c r="B1441" s="18" t="s">
        <v>1226</v>
      </c>
      <c r="C1441" s="19" t="s">
        <v>42</v>
      </c>
      <c r="D1441" s="19"/>
      <c r="E1441" s="19" t="s">
        <v>834</v>
      </c>
      <c r="F1441" s="17"/>
    </row>
    <row r="1442" spans="2:6" ht="34.299999999999997" x14ac:dyDescent="0.4">
      <c r="B1442" s="18" t="s">
        <v>1253</v>
      </c>
      <c r="C1442" s="19" t="s">
        <v>42</v>
      </c>
      <c r="D1442" s="19"/>
      <c r="E1442" s="19" t="s">
        <v>1255</v>
      </c>
      <c r="F1442" s="17"/>
    </row>
    <row r="1443" spans="2:6" ht="34.299999999999997" x14ac:dyDescent="0.4">
      <c r="B1443" s="18" t="s">
        <v>1254</v>
      </c>
      <c r="C1443" s="19" t="s">
        <v>42</v>
      </c>
      <c r="D1443" s="19"/>
      <c r="E1443" s="19" t="s">
        <v>1256</v>
      </c>
      <c r="F1443" s="17"/>
    </row>
    <row r="1444" spans="2:6" x14ac:dyDescent="0.4">
      <c r="B1444" s="18" t="s">
        <v>1227</v>
      </c>
      <c r="C1444" s="19" t="s">
        <v>30</v>
      </c>
      <c r="D1444" s="19"/>
      <c r="E1444" s="19" t="s">
        <v>1228</v>
      </c>
      <c r="F1444" s="17"/>
    </row>
    <row r="1445" spans="2:6" x14ac:dyDescent="0.4">
      <c r="B1445" s="18" t="s">
        <v>14</v>
      </c>
      <c r="C1445" s="19" t="s">
        <v>30</v>
      </c>
      <c r="D1445" s="19"/>
      <c r="E1445" s="19" t="s">
        <v>44</v>
      </c>
      <c r="F1445" s="17"/>
    </row>
    <row r="1446" spans="2:6" x14ac:dyDescent="0.4">
      <c r="B1446" s="18" t="s">
        <v>15</v>
      </c>
      <c r="C1446" s="19" t="s">
        <v>30</v>
      </c>
      <c r="D1446" s="19"/>
      <c r="E1446" s="19" t="s">
        <v>46</v>
      </c>
      <c r="F1446" s="17"/>
    </row>
    <row r="1447" spans="2:6" x14ac:dyDescent="0.4">
      <c r="B1447" s="15" t="s">
        <v>1229</v>
      </c>
      <c r="C1447" s="16" t="s">
        <v>42</v>
      </c>
      <c r="D1447" s="16"/>
      <c r="E1447" s="16" t="s">
        <v>1230</v>
      </c>
      <c r="F1447" s="17"/>
    </row>
    <row r="1448" spans="2:6" x14ac:dyDescent="0.4">
      <c r="B1448" s="15" t="s">
        <v>1231</v>
      </c>
      <c r="C1448" s="16" t="s">
        <v>28</v>
      </c>
      <c r="D1448" s="16">
        <v>8000</v>
      </c>
      <c r="E1448" s="16" t="s">
        <v>1232</v>
      </c>
      <c r="F1448" s="17"/>
    </row>
    <row r="1449" spans="2:6" x14ac:dyDescent="0.4">
      <c r="B1449" s="15" t="s">
        <v>1234</v>
      </c>
      <c r="C1449" s="16" t="s">
        <v>28</v>
      </c>
      <c r="D1449" s="16">
        <v>8000</v>
      </c>
      <c r="E1449" s="19" t="s">
        <v>1235</v>
      </c>
      <c r="F1449" s="17"/>
    </row>
    <row r="1450" spans="2:6" x14ac:dyDescent="0.4">
      <c r="B1450" s="15" t="s">
        <v>1236</v>
      </c>
      <c r="C1450" s="16" t="s">
        <v>28</v>
      </c>
      <c r="D1450" s="16">
        <v>8000</v>
      </c>
      <c r="E1450" s="19" t="s">
        <v>850</v>
      </c>
      <c r="F1450" s="17"/>
    </row>
    <row r="1451" spans="2:6" x14ac:dyDescent="0.4">
      <c r="B1451" s="15" t="s">
        <v>1237</v>
      </c>
      <c r="C1451" s="16" t="s">
        <v>42</v>
      </c>
      <c r="D1451" s="16"/>
      <c r="E1451" s="19" t="s">
        <v>1238</v>
      </c>
      <c r="F1451" s="17"/>
    </row>
    <row r="1452" spans="2:6" x14ac:dyDescent="0.4">
      <c r="B1452" s="15" t="s">
        <v>1239</v>
      </c>
      <c r="C1452" s="16" t="s">
        <v>28</v>
      </c>
      <c r="D1452" s="16">
        <v>8000</v>
      </c>
      <c r="E1452" s="16" t="s">
        <v>1240</v>
      </c>
      <c r="F1452" s="17"/>
    </row>
    <row r="1453" spans="2:6" x14ac:dyDescent="0.4">
      <c r="B1453" s="15" t="s">
        <v>1241</v>
      </c>
      <c r="C1453" s="16" t="s">
        <v>42</v>
      </c>
      <c r="D1453" s="16"/>
      <c r="E1453" s="16" t="s">
        <v>1193</v>
      </c>
      <c r="F1453" s="17"/>
    </row>
    <row r="1454" spans="2:6" x14ac:dyDescent="0.4">
      <c r="B1454" s="15" t="s">
        <v>1242</v>
      </c>
      <c r="C1454" s="16" t="s">
        <v>28</v>
      </c>
      <c r="D1454" s="16">
        <v>8000</v>
      </c>
      <c r="E1454" s="16" t="s">
        <v>1243</v>
      </c>
      <c r="F1454" s="17"/>
    </row>
    <row r="1455" spans="2:6" x14ac:dyDescent="0.4">
      <c r="B1455" s="15" t="s">
        <v>1244</v>
      </c>
      <c r="C1455" s="16" t="s">
        <v>28</v>
      </c>
      <c r="D1455" s="16">
        <v>8000</v>
      </c>
      <c r="E1455" s="16" t="s">
        <v>1245</v>
      </c>
      <c r="F1455" s="17"/>
    </row>
    <row r="1456" spans="2:6" x14ac:dyDescent="0.4">
      <c r="B1456" s="15" t="s">
        <v>1246</v>
      </c>
      <c r="C1456" s="16" t="s">
        <v>28</v>
      </c>
      <c r="D1456" s="16">
        <v>8000</v>
      </c>
      <c r="E1456" s="14" t="s">
        <v>1247</v>
      </c>
      <c r="F1456" s="17"/>
    </row>
    <row r="1457" spans="2:6" x14ac:dyDescent="0.4">
      <c r="B1457" s="15" t="s">
        <v>1248</v>
      </c>
      <c r="C1457" s="16" t="s">
        <v>28</v>
      </c>
      <c r="D1457" s="16">
        <v>8000</v>
      </c>
      <c r="E1457" s="16" t="s">
        <v>1249</v>
      </c>
      <c r="F1457" s="17"/>
    </row>
    <row r="1458" spans="2:6" x14ac:dyDescent="0.4">
      <c r="B1458" s="18" t="s">
        <v>1250</v>
      </c>
      <c r="C1458" s="16" t="s">
        <v>28</v>
      </c>
      <c r="D1458" s="16">
        <v>8000</v>
      </c>
      <c r="E1458" s="19" t="s">
        <v>1251</v>
      </c>
      <c r="F1458" s="17"/>
    </row>
    <row r="1459" spans="2:6" ht="34.299999999999997" x14ac:dyDescent="0.4">
      <c r="B1459" s="18" t="s">
        <v>53</v>
      </c>
      <c r="C1459" s="19" t="s">
        <v>31</v>
      </c>
      <c r="D1459" s="19"/>
      <c r="E1459" s="19" t="s">
        <v>234</v>
      </c>
      <c r="F1459" s="17"/>
    </row>
    <row r="1460" spans="2:6" x14ac:dyDescent="0.4">
      <c r="B1460" s="20"/>
      <c r="C1460" s="21"/>
      <c r="D1460" s="21"/>
      <c r="E1460" s="21"/>
      <c r="F1460" s="22"/>
    </row>
    <row r="1461" spans="2:6" x14ac:dyDescent="0.4">
      <c r="B1461" s="123" t="s">
        <v>875</v>
      </c>
      <c r="C1461" s="124"/>
      <c r="D1461" s="124"/>
      <c r="E1461" s="125" t="s">
        <v>892</v>
      </c>
      <c r="F1461" s="126"/>
    </row>
    <row r="1462" spans="2:6" x14ac:dyDescent="0.4">
      <c r="B1462" s="117" t="s">
        <v>1381</v>
      </c>
      <c r="C1462" s="118"/>
      <c r="D1462" s="119"/>
      <c r="E1462" s="58" t="s">
        <v>891</v>
      </c>
      <c r="F1462" s="82"/>
    </row>
    <row r="1463" spans="2:6" x14ac:dyDescent="0.4">
      <c r="B1463" s="117" t="s">
        <v>1382</v>
      </c>
      <c r="C1463" s="118"/>
      <c r="D1463" s="119"/>
      <c r="E1463" s="58" t="s">
        <v>891</v>
      </c>
      <c r="F1463" s="82"/>
    </row>
    <row r="1464" spans="2:6" x14ac:dyDescent="0.4">
      <c r="B1464" s="117" t="s">
        <v>1383</v>
      </c>
      <c r="C1464" s="118"/>
      <c r="D1464" s="119"/>
      <c r="E1464" s="58" t="s">
        <v>891</v>
      </c>
      <c r="F1464" s="82"/>
    </row>
    <row r="1465" spans="2:6" x14ac:dyDescent="0.4">
      <c r="B1465" s="117" t="s">
        <v>1384</v>
      </c>
      <c r="C1465" s="118"/>
      <c r="D1465" s="119"/>
      <c r="E1465" s="58" t="s">
        <v>891</v>
      </c>
      <c r="F1465" s="82"/>
    </row>
    <row r="1466" spans="2:6" x14ac:dyDescent="0.4">
      <c r="B1466" s="117" t="s">
        <v>1385</v>
      </c>
      <c r="C1466" s="118"/>
      <c r="D1466" s="119"/>
      <c r="E1466" s="115" t="s">
        <v>891</v>
      </c>
      <c r="F1466" s="116"/>
    </row>
    <row r="1467" spans="2:6" x14ac:dyDescent="0.4">
      <c r="B1467" s="117" t="s">
        <v>1388</v>
      </c>
      <c r="C1467" s="118"/>
      <c r="D1467" s="119"/>
      <c r="E1467" s="115" t="s">
        <v>891</v>
      </c>
      <c r="F1467" s="116"/>
    </row>
    <row r="1468" spans="2:6" x14ac:dyDescent="0.4">
      <c r="B1468" s="110"/>
      <c r="C1468" s="111"/>
      <c r="D1468" s="112"/>
      <c r="E1468" s="113"/>
      <c r="F1468" s="114"/>
    </row>
    <row r="1470" spans="2:6" x14ac:dyDescent="0.4">
      <c r="B1470" s="47" t="s">
        <v>4</v>
      </c>
      <c r="C1470" s="120" t="s">
        <v>1261</v>
      </c>
      <c r="D1470" s="121"/>
      <c r="E1470" s="121"/>
      <c r="F1470" s="122"/>
    </row>
    <row r="1471" spans="2:6" ht="57.75" customHeight="1" x14ac:dyDescent="0.4">
      <c r="B1471" s="48" t="s">
        <v>222</v>
      </c>
      <c r="C1471" s="115" t="s">
        <v>1268</v>
      </c>
      <c r="D1471" s="118"/>
      <c r="E1471" s="118"/>
      <c r="F1471" s="116"/>
    </row>
    <row r="1472" spans="2:6" x14ac:dyDescent="0.4">
      <c r="B1472" s="36" t="s">
        <v>218</v>
      </c>
      <c r="C1472" s="115" t="s">
        <v>1260</v>
      </c>
      <c r="D1472" s="118"/>
      <c r="E1472" s="118"/>
      <c r="F1472" s="116"/>
    </row>
    <row r="1473" spans="2:6" x14ac:dyDescent="0.4">
      <c r="B1473" s="23" t="s">
        <v>219</v>
      </c>
      <c r="C1473" s="115" t="s">
        <v>1269</v>
      </c>
      <c r="D1473" s="118"/>
      <c r="E1473" s="118"/>
      <c r="F1473" s="116"/>
    </row>
    <row r="1474" spans="2:6" x14ac:dyDescent="0.4">
      <c r="B1474" s="36" t="s">
        <v>138</v>
      </c>
      <c r="C1474" s="115" t="s">
        <v>1261</v>
      </c>
      <c r="D1474" s="118"/>
      <c r="E1474" s="118"/>
      <c r="F1474" s="116"/>
    </row>
    <row r="1475" spans="2:6" x14ac:dyDescent="0.4">
      <c r="B1475" s="36" t="s">
        <v>220</v>
      </c>
      <c r="C1475" s="115" t="s">
        <v>248</v>
      </c>
      <c r="D1475" s="118"/>
      <c r="E1475" s="118"/>
      <c r="F1475" s="116"/>
    </row>
    <row r="1476" spans="2:6" x14ac:dyDescent="0.4">
      <c r="B1476" s="23" t="s">
        <v>38</v>
      </c>
      <c r="C1476" s="115" t="s">
        <v>1277</v>
      </c>
      <c r="D1476" s="118"/>
      <c r="E1476" s="118"/>
      <c r="F1476" s="116"/>
    </row>
    <row r="1477" spans="2:6" x14ac:dyDescent="0.4">
      <c r="B1477" s="36" t="s">
        <v>221</v>
      </c>
      <c r="C1477" s="115" t="s">
        <v>1276</v>
      </c>
      <c r="D1477" s="118"/>
      <c r="E1477" s="118"/>
      <c r="F1477" s="116"/>
    </row>
    <row r="1478" spans="2:6" x14ac:dyDescent="0.4">
      <c r="B1478" s="36" t="s">
        <v>223</v>
      </c>
      <c r="C1478" s="115" t="s">
        <v>1278</v>
      </c>
      <c r="D1478" s="118"/>
      <c r="E1478" s="118"/>
      <c r="F1478" s="116"/>
    </row>
    <row r="1479" spans="2:6" x14ac:dyDescent="0.4">
      <c r="B1479" s="24" t="s">
        <v>7</v>
      </c>
      <c r="C1479" s="113" t="s">
        <v>32</v>
      </c>
      <c r="D1479" s="111"/>
      <c r="E1479" s="111"/>
      <c r="F1479" s="114"/>
    </row>
    <row r="1480" spans="2:6" x14ac:dyDescent="0.4">
      <c r="B1480" s="11" t="s">
        <v>1</v>
      </c>
      <c r="C1480" s="12" t="s">
        <v>2</v>
      </c>
      <c r="D1480" s="12" t="s">
        <v>3</v>
      </c>
      <c r="E1480" s="12" t="s">
        <v>4</v>
      </c>
      <c r="F1480" s="13" t="s">
        <v>5</v>
      </c>
    </row>
    <row r="1481" spans="2:6" x14ac:dyDescent="0.4">
      <c r="B1481" s="15" t="s">
        <v>1262</v>
      </c>
      <c r="C1481" s="16" t="s">
        <v>31</v>
      </c>
      <c r="D1481" s="16"/>
      <c r="E1481" s="16"/>
      <c r="F1481" s="17" t="s">
        <v>0</v>
      </c>
    </row>
    <row r="1482" spans="2:6" x14ac:dyDescent="0.4">
      <c r="B1482" s="15" t="s">
        <v>1263</v>
      </c>
      <c r="C1482" s="16" t="s">
        <v>31</v>
      </c>
      <c r="D1482" s="16"/>
      <c r="E1482" s="16"/>
      <c r="F1482" s="17"/>
    </row>
    <row r="1483" spans="2:6" x14ac:dyDescent="0.4">
      <c r="B1483" s="15" t="s">
        <v>1264</v>
      </c>
      <c r="C1483" s="16" t="s">
        <v>31</v>
      </c>
      <c r="D1483" s="16"/>
      <c r="E1483" s="16"/>
      <c r="F1483" s="17"/>
    </row>
    <row r="1484" spans="2:6" x14ac:dyDescent="0.4">
      <c r="B1484" s="15" t="s">
        <v>1265</v>
      </c>
      <c r="C1484" s="16" t="s">
        <v>28</v>
      </c>
      <c r="D1484" s="16">
        <v>50</v>
      </c>
      <c r="E1484" s="16"/>
      <c r="F1484" s="17"/>
    </row>
    <row r="1485" spans="2:6" x14ac:dyDescent="0.4">
      <c r="B1485" s="15" t="s">
        <v>1266</v>
      </c>
      <c r="C1485" s="16" t="s">
        <v>28</v>
      </c>
      <c r="D1485" s="16">
        <v>50</v>
      </c>
      <c r="E1485" s="16"/>
      <c r="F1485" s="17"/>
    </row>
    <row r="1486" spans="2:6" x14ac:dyDescent="0.4">
      <c r="B1486" s="18" t="s">
        <v>1267</v>
      </c>
      <c r="C1486" s="16" t="s">
        <v>28</v>
      </c>
      <c r="D1486" s="19">
        <v>60</v>
      </c>
      <c r="E1486" s="19"/>
      <c r="F1486" s="17"/>
    </row>
    <row r="1487" spans="2:6" ht="34.299999999999997" x14ac:dyDescent="0.4">
      <c r="B1487" s="18" t="s">
        <v>35</v>
      </c>
      <c r="C1487" s="19" t="s">
        <v>30</v>
      </c>
      <c r="D1487" s="19"/>
      <c r="E1487" s="19" t="s">
        <v>2052</v>
      </c>
      <c r="F1487" s="17"/>
    </row>
    <row r="1488" spans="2:6" ht="34.299999999999997" x14ac:dyDescent="0.4">
      <c r="B1488" s="18" t="s">
        <v>36</v>
      </c>
      <c r="C1488" s="19" t="s">
        <v>30</v>
      </c>
      <c r="D1488" s="19"/>
      <c r="E1488" s="19" t="s">
        <v>2053</v>
      </c>
      <c r="F1488" s="17"/>
    </row>
    <row r="1489" spans="2:6" x14ac:dyDescent="0.4">
      <c r="B1489" s="20"/>
      <c r="C1489" s="21"/>
      <c r="D1489" s="21"/>
      <c r="E1489" s="21"/>
      <c r="F1489" s="22"/>
    </row>
    <row r="1490" spans="2:6" x14ac:dyDescent="0.4">
      <c r="B1490" s="123" t="s">
        <v>875</v>
      </c>
      <c r="C1490" s="124"/>
      <c r="D1490" s="124"/>
      <c r="E1490" s="125" t="s">
        <v>892</v>
      </c>
      <c r="F1490" s="126"/>
    </row>
    <row r="1491" spans="2:6" x14ac:dyDescent="0.4">
      <c r="B1491" s="117"/>
      <c r="C1491" s="118"/>
      <c r="D1491" s="119"/>
      <c r="E1491" s="58"/>
      <c r="F1491" s="82"/>
    </row>
    <row r="1492" spans="2:6" x14ac:dyDescent="0.4">
      <c r="B1492" s="110"/>
      <c r="C1492" s="111"/>
      <c r="D1492" s="112"/>
      <c r="E1492" s="113"/>
      <c r="F1492" s="114"/>
    </row>
    <row r="1494" spans="2:6" x14ac:dyDescent="0.4">
      <c r="B1494" s="47" t="s">
        <v>4</v>
      </c>
      <c r="C1494" s="120" t="s">
        <v>1270</v>
      </c>
      <c r="D1494" s="121"/>
      <c r="E1494" s="121"/>
      <c r="F1494" s="122"/>
    </row>
    <row r="1495" spans="2:6" ht="69" customHeight="1" x14ac:dyDescent="0.4">
      <c r="B1495" s="48" t="s">
        <v>222</v>
      </c>
      <c r="C1495" s="115" t="s">
        <v>1274</v>
      </c>
      <c r="D1495" s="118"/>
      <c r="E1495" s="118"/>
      <c r="F1495" s="116"/>
    </row>
    <row r="1496" spans="2:6" x14ac:dyDescent="0.4">
      <c r="B1496" s="36" t="s">
        <v>218</v>
      </c>
      <c r="C1496" s="115" t="s">
        <v>1260</v>
      </c>
      <c r="D1496" s="118"/>
      <c r="E1496" s="118"/>
      <c r="F1496" s="116"/>
    </row>
    <row r="1497" spans="2:6" x14ac:dyDescent="0.4">
      <c r="B1497" s="23" t="s">
        <v>219</v>
      </c>
      <c r="C1497" s="115" t="s">
        <v>1272</v>
      </c>
      <c r="D1497" s="118"/>
      <c r="E1497" s="118"/>
      <c r="F1497" s="116"/>
    </row>
    <row r="1498" spans="2:6" x14ac:dyDescent="0.4">
      <c r="B1498" s="36" t="s">
        <v>138</v>
      </c>
      <c r="C1498" s="115" t="s">
        <v>1270</v>
      </c>
      <c r="D1498" s="118"/>
      <c r="E1498" s="118"/>
      <c r="F1498" s="116"/>
    </row>
    <row r="1499" spans="2:6" x14ac:dyDescent="0.4">
      <c r="B1499" s="36" t="s">
        <v>220</v>
      </c>
      <c r="C1499" s="115" t="s">
        <v>708</v>
      </c>
      <c r="D1499" s="118"/>
      <c r="E1499" s="118"/>
      <c r="F1499" s="116"/>
    </row>
    <row r="1500" spans="2:6" ht="16.5" customHeight="1" x14ac:dyDescent="0.4">
      <c r="B1500" s="23" t="s">
        <v>38</v>
      </c>
      <c r="C1500" s="115" t="s">
        <v>1279</v>
      </c>
      <c r="D1500" s="118"/>
      <c r="E1500" s="118"/>
      <c r="F1500" s="116"/>
    </row>
    <row r="1501" spans="2:6" x14ac:dyDescent="0.4">
      <c r="B1501" s="36" t="s">
        <v>221</v>
      </c>
      <c r="C1501" s="115" t="s">
        <v>1280</v>
      </c>
      <c r="D1501" s="118"/>
      <c r="E1501" s="118"/>
      <c r="F1501" s="116"/>
    </row>
    <row r="1502" spans="2:6" x14ac:dyDescent="0.4">
      <c r="B1502" s="36" t="s">
        <v>223</v>
      </c>
      <c r="C1502" s="115" t="s">
        <v>1281</v>
      </c>
      <c r="D1502" s="118"/>
      <c r="E1502" s="118"/>
      <c r="F1502" s="116"/>
    </row>
    <row r="1503" spans="2:6" x14ac:dyDescent="0.4">
      <c r="B1503" s="24" t="s">
        <v>7</v>
      </c>
      <c r="C1503" s="113" t="s">
        <v>32</v>
      </c>
      <c r="D1503" s="111"/>
      <c r="E1503" s="111"/>
      <c r="F1503" s="114"/>
    </row>
    <row r="1504" spans="2:6" x14ac:dyDescent="0.4">
      <c r="B1504" s="11" t="s">
        <v>1</v>
      </c>
      <c r="C1504" s="12" t="s">
        <v>2</v>
      </c>
      <c r="D1504" s="12" t="s">
        <v>3</v>
      </c>
      <c r="E1504" s="12" t="s">
        <v>4</v>
      </c>
      <c r="F1504" s="13" t="s">
        <v>5</v>
      </c>
    </row>
    <row r="1505" spans="2:6" x14ac:dyDescent="0.4">
      <c r="B1505" s="15" t="s">
        <v>1262</v>
      </c>
      <c r="C1505" s="16" t="s">
        <v>31</v>
      </c>
      <c r="D1505" s="16"/>
      <c r="E1505" s="16"/>
      <c r="F1505" s="17" t="s">
        <v>0</v>
      </c>
    </row>
    <row r="1506" spans="2:6" x14ac:dyDescent="0.4">
      <c r="B1506" s="15" t="s">
        <v>1263</v>
      </c>
      <c r="C1506" s="16" t="s">
        <v>31</v>
      </c>
      <c r="D1506" s="16"/>
      <c r="E1506" s="16"/>
      <c r="F1506" s="17"/>
    </row>
    <row r="1507" spans="2:6" x14ac:dyDescent="0.4">
      <c r="B1507" s="15" t="s">
        <v>1265</v>
      </c>
      <c r="C1507" s="16" t="s">
        <v>28</v>
      </c>
      <c r="D1507" s="16">
        <v>50</v>
      </c>
      <c r="E1507" s="16"/>
      <c r="F1507" s="17"/>
    </row>
    <row r="1508" spans="2:6" x14ac:dyDescent="0.4">
      <c r="B1508" s="15" t="s">
        <v>1266</v>
      </c>
      <c r="C1508" s="16" t="s">
        <v>28</v>
      </c>
      <c r="D1508" s="16">
        <v>50</v>
      </c>
      <c r="E1508" s="16"/>
      <c r="F1508" s="17"/>
    </row>
    <row r="1509" spans="2:6" ht="34.299999999999997" x14ac:dyDescent="0.4">
      <c r="B1509" s="18" t="s">
        <v>35</v>
      </c>
      <c r="C1509" s="19" t="s">
        <v>30</v>
      </c>
      <c r="D1509" s="19"/>
      <c r="E1509" s="19" t="s">
        <v>2052</v>
      </c>
      <c r="F1509" s="17"/>
    </row>
    <row r="1510" spans="2:6" ht="34.299999999999997" x14ac:dyDescent="0.4">
      <c r="B1510" s="18" t="s">
        <v>36</v>
      </c>
      <c r="C1510" s="19" t="s">
        <v>30</v>
      </c>
      <c r="D1510" s="19"/>
      <c r="E1510" s="19" t="s">
        <v>2053</v>
      </c>
      <c r="F1510" s="17"/>
    </row>
    <row r="1511" spans="2:6" x14ac:dyDescent="0.4">
      <c r="B1511" s="20"/>
      <c r="C1511" s="21"/>
      <c r="D1511" s="21"/>
      <c r="E1511" s="21"/>
      <c r="F1511" s="22"/>
    </row>
    <row r="1512" spans="2:6" x14ac:dyDescent="0.4">
      <c r="B1512" s="123" t="s">
        <v>875</v>
      </c>
      <c r="C1512" s="124"/>
      <c r="D1512" s="124"/>
      <c r="E1512" s="125" t="s">
        <v>892</v>
      </c>
      <c r="F1512" s="126"/>
    </row>
    <row r="1513" spans="2:6" x14ac:dyDescent="0.4">
      <c r="B1513" s="117"/>
      <c r="C1513" s="118"/>
      <c r="D1513" s="119"/>
      <c r="E1513" s="58"/>
      <c r="F1513" s="82"/>
    </row>
    <row r="1514" spans="2:6" x14ac:dyDescent="0.4">
      <c r="B1514" s="110"/>
      <c r="C1514" s="111"/>
      <c r="D1514" s="112"/>
      <c r="E1514" s="113"/>
      <c r="F1514" s="114"/>
    </row>
    <row r="1516" spans="2:6" x14ac:dyDescent="0.4">
      <c r="B1516" s="47" t="s">
        <v>4</v>
      </c>
      <c r="C1516" s="120" t="s">
        <v>1273</v>
      </c>
      <c r="D1516" s="121"/>
      <c r="E1516" s="121"/>
      <c r="F1516" s="122"/>
    </row>
    <row r="1517" spans="2:6" ht="67.5" customHeight="1" x14ac:dyDescent="0.4">
      <c r="B1517" s="48" t="s">
        <v>222</v>
      </c>
      <c r="C1517" s="115" t="s">
        <v>1271</v>
      </c>
      <c r="D1517" s="118"/>
      <c r="E1517" s="118"/>
      <c r="F1517" s="116"/>
    </row>
    <row r="1518" spans="2:6" x14ac:dyDescent="0.4">
      <c r="B1518" s="36" t="s">
        <v>218</v>
      </c>
      <c r="C1518" s="115" t="s">
        <v>1260</v>
      </c>
      <c r="D1518" s="118"/>
      <c r="E1518" s="118"/>
      <c r="F1518" s="116"/>
    </row>
    <row r="1519" spans="2:6" x14ac:dyDescent="0.4">
      <c r="B1519" s="23" t="s">
        <v>219</v>
      </c>
      <c r="C1519" s="115" t="s">
        <v>1275</v>
      </c>
      <c r="D1519" s="118"/>
      <c r="E1519" s="118"/>
      <c r="F1519" s="116"/>
    </row>
    <row r="1520" spans="2:6" x14ac:dyDescent="0.4">
      <c r="B1520" s="36" t="s">
        <v>138</v>
      </c>
      <c r="C1520" s="115" t="s">
        <v>1273</v>
      </c>
      <c r="D1520" s="118"/>
      <c r="E1520" s="118"/>
      <c r="F1520" s="116"/>
    </row>
    <row r="1521" spans="2:6" x14ac:dyDescent="0.4">
      <c r="B1521" s="36" t="s">
        <v>220</v>
      </c>
      <c r="C1521" s="115" t="s">
        <v>239</v>
      </c>
      <c r="D1521" s="118"/>
      <c r="E1521" s="118"/>
      <c r="F1521" s="116"/>
    </row>
    <row r="1522" spans="2:6" ht="37.5" customHeight="1" x14ac:dyDescent="0.4">
      <c r="B1522" s="23" t="s">
        <v>38</v>
      </c>
      <c r="C1522" s="115" t="s">
        <v>1282</v>
      </c>
      <c r="D1522" s="118"/>
      <c r="E1522" s="118"/>
      <c r="F1522" s="116"/>
    </row>
    <row r="1523" spans="2:6" x14ac:dyDescent="0.4">
      <c r="B1523" s="36" t="s">
        <v>221</v>
      </c>
      <c r="C1523" s="115" t="s">
        <v>856</v>
      </c>
      <c r="D1523" s="118"/>
      <c r="E1523" s="118"/>
      <c r="F1523" s="116"/>
    </row>
    <row r="1524" spans="2:6" x14ac:dyDescent="0.4">
      <c r="B1524" s="36" t="s">
        <v>223</v>
      </c>
      <c r="C1524" s="115" t="s">
        <v>1215</v>
      </c>
      <c r="D1524" s="118"/>
      <c r="E1524" s="118"/>
      <c r="F1524" s="116"/>
    </row>
    <row r="1525" spans="2:6" x14ac:dyDescent="0.4">
      <c r="B1525" s="24" t="s">
        <v>7</v>
      </c>
      <c r="C1525" s="113" t="s">
        <v>32</v>
      </c>
      <c r="D1525" s="111"/>
      <c r="E1525" s="111"/>
      <c r="F1525" s="114"/>
    </row>
    <row r="1526" spans="2:6" x14ac:dyDescent="0.4">
      <c r="B1526" s="11" t="s">
        <v>1</v>
      </c>
      <c r="C1526" s="12" t="s">
        <v>2</v>
      </c>
      <c r="D1526" s="12" t="s">
        <v>3</v>
      </c>
      <c r="E1526" s="12" t="s">
        <v>4</v>
      </c>
      <c r="F1526" s="13" t="s">
        <v>5</v>
      </c>
    </row>
    <row r="1527" spans="2:6" x14ac:dyDescent="0.4">
      <c r="B1527" s="15" t="s">
        <v>1262</v>
      </c>
      <c r="C1527" s="16" t="s">
        <v>31</v>
      </c>
      <c r="D1527" s="16"/>
      <c r="E1527" s="16"/>
      <c r="F1527" s="17" t="s">
        <v>0</v>
      </c>
    </row>
    <row r="1528" spans="2:6" x14ac:dyDescent="0.4">
      <c r="B1528" s="15" t="s">
        <v>1265</v>
      </c>
      <c r="C1528" s="16" t="s">
        <v>28</v>
      </c>
      <c r="D1528" s="16">
        <v>50</v>
      </c>
      <c r="E1528" s="16"/>
      <c r="F1528" s="17"/>
    </row>
    <row r="1529" spans="2:6" ht="34.299999999999997" x14ac:dyDescent="0.4">
      <c r="B1529" s="18" t="s">
        <v>35</v>
      </c>
      <c r="C1529" s="19" t="s">
        <v>30</v>
      </c>
      <c r="D1529" s="19"/>
      <c r="E1529" s="19" t="s">
        <v>2052</v>
      </c>
      <c r="F1529" s="17"/>
    </row>
    <row r="1530" spans="2:6" ht="34.299999999999997" x14ac:dyDescent="0.4">
      <c r="B1530" s="18" t="s">
        <v>36</v>
      </c>
      <c r="C1530" s="19" t="s">
        <v>30</v>
      </c>
      <c r="D1530" s="19"/>
      <c r="E1530" s="19" t="s">
        <v>2053</v>
      </c>
      <c r="F1530" s="17"/>
    </row>
    <row r="1531" spans="2:6" x14ac:dyDescent="0.4">
      <c r="B1531" s="20"/>
      <c r="C1531" s="21"/>
      <c r="D1531" s="21"/>
      <c r="E1531" s="21"/>
      <c r="F1531" s="22"/>
    </row>
    <row r="1532" spans="2:6" x14ac:dyDescent="0.4">
      <c r="B1532" s="123" t="s">
        <v>875</v>
      </c>
      <c r="C1532" s="124"/>
      <c r="D1532" s="124"/>
      <c r="E1532" s="125" t="s">
        <v>892</v>
      </c>
      <c r="F1532" s="126"/>
    </row>
    <row r="1533" spans="2:6" x14ac:dyDescent="0.4">
      <c r="B1533" s="117"/>
      <c r="C1533" s="118"/>
      <c r="D1533" s="119"/>
      <c r="E1533" s="58"/>
      <c r="F1533" s="82"/>
    </row>
    <row r="1534" spans="2:6" x14ac:dyDescent="0.4">
      <c r="B1534" s="110"/>
      <c r="C1534" s="111"/>
      <c r="D1534" s="112"/>
      <c r="E1534" s="113"/>
      <c r="F1534" s="114"/>
    </row>
    <row r="1536" spans="2:6" x14ac:dyDescent="0.4">
      <c r="B1536" s="47" t="s">
        <v>4</v>
      </c>
      <c r="C1536" s="120" t="s">
        <v>1285</v>
      </c>
      <c r="D1536" s="121"/>
      <c r="E1536" s="121"/>
      <c r="F1536" s="122"/>
    </row>
    <row r="1537" spans="2:6" ht="163.19999999999999" customHeight="1" x14ac:dyDescent="0.4">
      <c r="B1537" s="48" t="s">
        <v>222</v>
      </c>
      <c r="C1537" s="115" t="s">
        <v>1310</v>
      </c>
      <c r="D1537" s="118"/>
      <c r="E1537" s="118"/>
      <c r="F1537" s="116"/>
    </row>
    <row r="1538" spans="2:6" x14ac:dyDescent="0.4">
      <c r="B1538" s="36" t="s">
        <v>218</v>
      </c>
      <c r="C1538" s="115" t="s">
        <v>235</v>
      </c>
      <c r="D1538" s="118"/>
      <c r="E1538" s="118"/>
      <c r="F1538" s="116"/>
    </row>
    <row r="1539" spans="2:6" x14ac:dyDescent="0.4">
      <c r="B1539" s="23" t="s">
        <v>219</v>
      </c>
      <c r="C1539" s="115" t="s">
        <v>1286</v>
      </c>
      <c r="D1539" s="118"/>
      <c r="E1539" s="118"/>
      <c r="F1539" s="116"/>
    </row>
    <row r="1540" spans="2:6" x14ac:dyDescent="0.4">
      <c r="B1540" s="36" t="s">
        <v>138</v>
      </c>
      <c r="C1540" s="115" t="s">
        <v>1423</v>
      </c>
      <c r="D1540" s="118"/>
      <c r="E1540" s="118"/>
      <c r="F1540" s="116"/>
    </row>
    <row r="1541" spans="2:6" x14ac:dyDescent="0.4">
      <c r="B1541" s="36" t="s">
        <v>220</v>
      </c>
      <c r="C1541" s="115" t="s">
        <v>239</v>
      </c>
      <c r="D1541" s="118"/>
      <c r="E1541" s="118"/>
      <c r="F1541" s="116"/>
    </row>
    <row r="1542" spans="2:6" x14ac:dyDescent="0.4">
      <c r="B1542" s="23" t="s">
        <v>38</v>
      </c>
      <c r="C1542" s="141" t="s">
        <v>1425</v>
      </c>
      <c r="D1542" s="142"/>
      <c r="E1542" s="142"/>
      <c r="F1542" s="143"/>
    </row>
    <row r="1543" spans="2:6" x14ac:dyDescent="0.4">
      <c r="B1543" s="36" t="s">
        <v>221</v>
      </c>
      <c r="C1543" s="115" t="s">
        <v>246</v>
      </c>
      <c r="D1543" s="118"/>
      <c r="E1543" s="118"/>
      <c r="F1543" s="116"/>
    </row>
    <row r="1544" spans="2:6" x14ac:dyDescent="0.4">
      <c r="B1544" s="36" t="s">
        <v>223</v>
      </c>
      <c r="C1544" s="141" t="s">
        <v>1425</v>
      </c>
      <c r="D1544" s="142"/>
      <c r="E1544" s="142"/>
      <c r="F1544" s="143"/>
    </row>
    <row r="1545" spans="2:6" x14ac:dyDescent="0.4">
      <c r="B1545" s="24" t="s">
        <v>7</v>
      </c>
      <c r="C1545" s="113" t="s">
        <v>32</v>
      </c>
      <c r="D1545" s="111"/>
      <c r="E1545" s="111"/>
      <c r="F1545" s="114"/>
    </row>
    <row r="1546" spans="2:6" x14ac:dyDescent="0.4">
      <c r="B1546" s="11" t="s">
        <v>1</v>
      </c>
      <c r="C1546" s="12" t="s">
        <v>2</v>
      </c>
      <c r="D1546" s="12" t="s">
        <v>3</v>
      </c>
      <c r="E1546" s="12" t="s">
        <v>4</v>
      </c>
      <c r="F1546" s="13" t="s">
        <v>5</v>
      </c>
    </row>
    <row r="1547" spans="2:6" ht="39" customHeight="1" x14ac:dyDescent="0.4">
      <c r="B1547" s="15" t="s">
        <v>1307</v>
      </c>
      <c r="C1547" s="16" t="s">
        <v>28</v>
      </c>
      <c r="D1547" s="16">
        <v>10</v>
      </c>
      <c r="E1547" s="19" t="s">
        <v>1306</v>
      </c>
      <c r="F1547" s="17" t="s">
        <v>0</v>
      </c>
    </row>
    <row r="1548" spans="2:6" ht="34.299999999999997" x14ac:dyDescent="0.4">
      <c r="B1548" s="18" t="s">
        <v>64</v>
      </c>
      <c r="C1548" s="19"/>
      <c r="D1548" s="19"/>
      <c r="E1548" s="19" t="s">
        <v>55</v>
      </c>
      <c r="F1548" s="17"/>
    </row>
    <row r="1549" spans="2:6" ht="34.299999999999997" x14ac:dyDescent="0.4">
      <c r="B1549" s="18" t="s">
        <v>1287</v>
      </c>
      <c r="C1549" s="19" t="s">
        <v>28</v>
      </c>
      <c r="D1549" s="19">
        <v>100</v>
      </c>
      <c r="E1549" s="19" t="s">
        <v>1292</v>
      </c>
      <c r="F1549" s="17"/>
    </row>
    <row r="1550" spans="2:6" ht="34.299999999999997" x14ac:dyDescent="0.4">
      <c r="B1550" s="18" t="s">
        <v>53</v>
      </c>
      <c r="C1550" s="19" t="s">
        <v>31</v>
      </c>
      <c r="D1550" s="19"/>
      <c r="E1550" s="19" t="s">
        <v>234</v>
      </c>
      <c r="F1550" s="17"/>
    </row>
    <row r="1551" spans="2:6" ht="34.299999999999997" x14ac:dyDescent="0.4">
      <c r="B1551" s="18" t="s">
        <v>1288</v>
      </c>
      <c r="C1551" s="19" t="s">
        <v>28</v>
      </c>
      <c r="D1551" s="19">
        <v>100</v>
      </c>
      <c r="E1551" s="19" t="s">
        <v>1289</v>
      </c>
      <c r="F1551" s="17"/>
    </row>
    <row r="1552" spans="2:6" ht="34.299999999999997" x14ac:dyDescent="0.4">
      <c r="B1552" s="18" t="s">
        <v>1290</v>
      </c>
      <c r="C1552" s="19" t="s">
        <v>30</v>
      </c>
      <c r="D1552" s="19"/>
      <c r="E1552" s="19" t="s">
        <v>1291</v>
      </c>
      <c r="F1552" s="17"/>
    </row>
    <row r="1553" spans="2:6" ht="51.45" x14ac:dyDescent="0.4">
      <c r="B1553" s="18" t="s">
        <v>35</v>
      </c>
      <c r="C1553" s="19" t="s">
        <v>30</v>
      </c>
      <c r="D1553" s="19"/>
      <c r="E1553" s="19" t="s">
        <v>2054</v>
      </c>
      <c r="F1553" s="17"/>
    </row>
    <row r="1554" spans="2:6" ht="51.45" x14ac:dyDescent="0.4">
      <c r="B1554" s="18" t="s">
        <v>36</v>
      </c>
      <c r="C1554" s="19" t="s">
        <v>30</v>
      </c>
      <c r="D1554" s="19"/>
      <c r="E1554" s="19" t="s">
        <v>2055</v>
      </c>
      <c r="F1554" s="17"/>
    </row>
    <row r="1555" spans="2:6" ht="34.299999999999997" x14ac:dyDescent="0.4">
      <c r="B1555" s="18" t="s">
        <v>1308</v>
      </c>
      <c r="C1555" s="19" t="s">
        <v>30</v>
      </c>
      <c r="D1555" s="19"/>
      <c r="E1555" s="19" t="s">
        <v>1309</v>
      </c>
      <c r="F1555" s="40"/>
    </row>
    <row r="1556" spans="2:6" x14ac:dyDescent="0.4">
      <c r="B1556" s="20"/>
      <c r="C1556" s="21"/>
      <c r="D1556" s="21"/>
      <c r="E1556" s="21"/>
      <c r="F1556" s="22"/>
    </row>
    <row r="1557" spans="2:6" x14ac:dyDescent="0.4">
      <c r="B1557" s="123" t="s">
        <v>875</v>
      </c>
      <c r="C1557" s="124"/>
      <c r="D1557" s="124"/>
      <c r="E1557" s="125" t="s">
        <v>892</v>
      </c>
      <c r="F1557" s="126"/>
    </row>
    <row r="1558" spans="2:6" x14ac:dyDescent="0.4">
      <c r="B1558" s="144" t="s">
        <v>1424</v>
      </c>
      <c r="C1558" s="142"/>
      <c r="D1558" s="145"/>
      <c r="E1558" s="141" t="s">
        <v>891</v>
      </c>
      <c r="F1558" s="143"/>
    </row>
    <row r="1559" spans="2:6" x14ac:dyDescent="0.4">
      <c r="B1559" s="110"/>
      <c r="C1559" s="111"/>
      <c r="D1559" s="112"/>
      <c r="E1559" s="113"/>
      <c r="F1559" s="114"/>
    </row>
    <row r="1561" spans="2:6" x14ac:dyDescent="0.4">
      <c r="B1561" s="47" t="s">
        <v>4</v>
      </c>
      <c r="C1561" s="120" t="s">
        <v>1293</v>
      </c>
      <c r="D1561" s="121"/>
      <c r="E1561" s="121"/>
      <c r="F1561" s="122"/>
    </row>
    <row r="1562" spans="2:6" ht="52.5" customHeight="1" x14ac:dyDescent="0.4">
      <c r="B1562" s="48" t="s">
        <v>222</v>
      </c>
      <c r="C1562" s="115" t="s">
        <v>1294</v>
      </c>
      <c r="D1562" s="118"/>
      <c r="E1562" s="118"/>
      <c r="F1562" s="116"/>
    </row>
    <row r="1563" spans="2:6" x14ac:dyDescent="0.4">
      <c r="B1563" s="36" t="s">
        <v>218</v>
      </c>
      <c r="C1563" s="115" t="s">
        <v>387</v>
      </c>
      <c r="D1563" s="118"/>
      <c r="E1563" s="118"/>
      <c r="F1563" s="116"/>
    </row>
    <row r="1564" spans="2:6" x14ac:dyDescent="0.4">
      <c r="B1564" s="23" t="s">
        <v>219</v>
      </c>
      <c r="C1564" s="115" t="s">
        <v>1295</v>
      </c>
      <c r="D1564" s="118"/>
      <c r="E1564" s="118"/>
      <c r="F1564" s="116"/>
    </row>
    <row r="1565" spans="2:6" x14ac:dyDescent="0.4">
      <c r="B1565" s="36" t="s">
        <v>138</v>
      </c>
      <c r="C1565" s="115" t="s">
        <v>1293</v>
      </c>
      <c r="D1565" s="118"/>
      <c r="E1565" s="118"/>
      <c r="F1565" s="116"/>
    </row>
    <row r="1566" spans="2:6" x14ac:dyDescent="0.4">
      <c r="B1566" s="36" t="s">
        <v>220</v>
      </c>
      <c r="C1566" s="115" t="s">
        <v>239</v>
      </c>
      <c r="D1566" s="118"/>
      <c r="E1566" s="118"/>
      <c r="F1566" s="116"/>
    </row>
    <row r="1567" spans="2:6" x14ac:dyDescent="0.4">
      <c r="B1567" s="23" t="s">
        <v>38</v>
      </c>
      <c r="C1567" s="115" t="s">
        <v>1304</v>
      </c>
      <c r="D1567" s="118"/>
      <c r="E1567" s="118"/>
      <c r="F1567" s="116"/>
    </row>
    <row r="1568" spans="2:6" x14ac:dyDescent="0.4">
      <c r="B1568" s="36" t="s">
        <v>221</v>
      </c>
      <c r="C1568" s="115" t="s">
        <v>1305</v>
      </c>
      <c r="D1568" s="118"/>
      <c r="E1568" s="118"/>
      <c r="F1568" s="116"/>
    </row>
    <row r="1569" spans="2:6" x14ac:dyDescent="0.4">
      <c r="B1569" s="36" t="s">
        <v>223</v>
      </c>
      <c r="C1569" s="115"/>
      <c r="D1569" s="118"/>
      <c r="E1569" s="118"/>
      <c r="F1569" s="116"/>
    </row>
    <row r="1570" spans="2:6" x14ac:dyDescent="0.4">
      <c r="B1570" s="24" t="s">
        <v>7</v>
      </c>
      <c r="C1570" s="113" t="s">
        <v>32</v>
      </c>
      <c r="D1570" s="111"/>
      <c r="E1570" s="111"/>
      <c r="F1570" s="114"/>
    </row>
    <row r="1571" spans="2:6" x14ac:dyDescent="0.4">
      <c r="B1571" s="11" t="s">
        <v>1</v>
      </c>
      <c r="C1571" s="12" t="s">
        <v>2</v>
      </c>
      <c r="D1571" s="12" t="s">
        <v>3</v>
      </c>
      <c r="E1571" s="12" t="s">
        <v>4</v>
      </c>
      <c r="F1571" s="13" t="s">
        <v>5</v>
      </c>
    </row>
    <row r="1572" spans="2:6" x14ac:dyDescent="0.4">
      <c r="B1572" s="15" t="s">
        <v>1296</v>
      </c>
      <c r="C1572" s="16" t="s">
        <v>28</v>
      </c>
      <c r="D1572" s="16">
        <v>40</v>
      </c>
      <c r="E1572" s="16" t="s">
        <v>1300</v>
      </c>
      <c r="F1572" s="17" t="s">
        <v>0</v>
      </c>
    </row>
    <row r="1573" spans="2:6" x14ac:dyDescent="0.4">
      <c r="B1573" s="15" t="s">
        <v>1297</v>
      </c>
      <c r="C1573" s="16" t="s">
        <v>28</v>
      </c>
      <c r="D1573" s="16">
        <v>2</v>
      </c>
      <c r="E1573" s="16" t="s">
        <v>1301</v>
      </c>
      <c r="F1573" s="17"/>
    </row>
    <row r="1574" spans="2:6" ht="34.299999999999997" x14ac:dyDescent="0.4">
      <c r="B1574" s="18" t="s">
        <v>1298</v>
      </c>
      <c r="C1574" s="16" t="s">
        <v>28</v>
      </c>
      <c r="D1574" s="19">
        <v>38</v>
      </c>
      <c r="E1574" s="19" t="s">
        <v>1302</v>
      </c>
      <c r="F1574" s="17"/>
    </row>
    <row r="1575" spans="2:6" ht="34.299999999999997" x14ac:dyDescent="0.4">
      <c r="B1575" s="18" t="s">
        <v>1299</v>
      </c>
      <c r="C1575" s="16" t="s">
        <v>28</v>
      </c>
      <c r="D1575" s="19">
        <v>2</v>
      </c>
      <c r="E1575" s="19" t="s">
        <v>1303</v>
      </c>
      <c r="F1575" s="17"/>
    </row>
    <row r="1576" spans="2:6" ht="34.299999999999997" x14ac:dyDescent="0.4">
      <c r="B1576" s="18" t="s">
        <v>35</v>
      </c>
      <c r="C1576" s="19" t="s">
        <v>30</v>
      </c>
      <c r="D1576" s="19"/>
      <c r="E1576" s="19" t="s">
        <v>2052</v>
      </c>
      <c r="F1576" s="17"/>
    </row>
    <row r="1577" spans="2:6" ht="34.299999999999997" x14ac:dyDescent="0.4">
      <c r="B1577" s="18" t="s">
        <v>36</v>
      </c>
      <c r="C1577" s="19" t="s">
        <v>30</v>
      </c>
      <c r="D1577" s="19"/>
      <c r="E1577" s="19" t="s">
        <v>2053</v>
      </c>
      <c r="F1577" s="17"/>
    </row>
    <row r="1578" spans="2:6" x14ac:dyDescent="0.4">
      <c r="B1578" s="20"/>
      <c r="C1578" s="21"/>
      <c r="D1578" s="21"/>
      <c r="E1578" s="21"/>
      <c r="F1578" s="22"/>
    </row>
    <row r="1579" spans="2:6" x14ac:dyDescent="0.4">
      <c r="B1579" s="123" t="s">
        <v>875</v>
      </c>
      <c r="C1579" s="124"/>
      <c r="D1579" s="124"/>
      <c r="E1579" s="125" t="s">
        <v>892</v>
      </c>
      <c r="F1579" s="126"/>
    </row>
    <row r="1580" spans="2:6" x14ac:dyDescent="0.4">
      <c r="B1580" s="117"/>
      <c r="C1580" s="118"/>
      <c r="D1580" s="119"/>
      <c r="E1580" s="58"/>
      <c r="F1580" s="82"/>
    </row>
    <row r="1581" spans="2:6" x14ac:dyDescent="0.4">
      <c r="B1581" s="110"/>
      <c r="C1581" s="111"/>
      <c r="D1581" s="112"/>
      <c r="E1581" s="113"/>
      <c r="F1581" s="114"/>
    </row>
    <row r="1583" spans="2:6" x14ac:dyDescent="0.4">
      <c r="B1583" s="47" t="s">
        <v>4</v>
      </c>
      <c r="C1583" s="120" t="s">
        <v>1426</v>
      </c>
      <c r="D1583" s="121"/>
      <c r="E1583" s="121"/>
      <c r="F1583" s="122"/>
    </row>
    <row r="1584" spans="2:6" ht="186" customHeight="1" x14ac:dyDescent="0.4">
      <c r="B1584" s="48" t="s">
        <v>222</v>
      </c>
      <c r="C1584" s="115" t="s">
        <v>1461</v>
      </c>
      <c r="D1584" s="118"/>
      <c r="E1584" s="118"/>
      <c r="F1584" s="116"/>
    </row>
    <row r="1585" spans="2:6" x14ac:dyDescent="0.4">
      <c r="B1585" s="36" t="s">
        <v>218</v>
      </c>
      <c r="C1585" s="115" t="s">
        <v>235</v>
      </c>
      <c r="D1585" s="118"/>
      <c r="E1585" s="118"/>
      <c r="F1585" s="116"/>
    </row>
    <row r="1586" spans="2:6" x14ac:dyDescent="0.4">
      <c r="B1586" s="23" t="s">
        <v>219</v>
      </c>
      <c r="C1586" s="115" t="s">
        <v>1427</v>
      </c>
      <c r="D1586" s="118"/>
      <c r="E1586" s="118"/>
      <c r="F1586" s="116"/>
    </row>
    <row r="1587" spans="2:6" x14ac:dyDescent="0.4">
      <c r="B1587" s="36" t="s">
        <v>138</v>
      </c>
      <c r="C1587" s="115" t="s">
        <v>1428</v>
      </c>
      <c r="D1587" s="118"/>
      <c r="E1587" s="118"/>
      <c r="F1587" s="116"/>
    </row>
    <row r="1588" spans="2:6" x14ac:dyDescent="0.4">
      <c r="B1588" s="36" t="s">
        <v>220</v>
      </c>
      <c r="C1588" s="115" t="s">
        <v>239</v>
      </c>
      <c r="D1588" s="118"/>
      <c r="E1588" s="118"/>
      <c r="F1588" s="116"/>
    </row>
    <row r="1589" spans="2:6" x14ac:dyDescent="0.4">
      <c r="B1589" s="23" t="s">
        <v>38</v>
      </c>
      <c r="C1589" s="115" t="s">
        <v>1429</v>
      </c>
      <c r="D1589" s="118"/>
      <c r="E1589" s="118"/>
      <c r="F1589" s="116"/>
    </row>
    <row r="1590" spans="2:6" x14ac:dyDescent="0.4">
      <c r="B1590" s="36" t="s">
        <v>221</v>
      </c>
      <c r="C1590" s="115" t="s">
        <v>246</v>
      </c>
      <c r="D1590" s="118"/>
      <c r="E1590" s="118"/>
      <c r="F1590" s="116"/>
    </row>
    <row r="1591" spans="2:6" ht="16.5" customHeight="1" x14ac:dyDescent="0.4">
      <c r="B1591" s="36" t="s">
        <v>223</v>
      </c>
      <c r="C1591" s="115" t="s">
        <v>1429</v>
      </c>
      <c r="D1591" s="118"/>
      <c r="E1591" s="118"/>
      <c r="F1591" s="116"/>
    </row>
    <row r="1592" spans="2:6" x14ac:dyDescent="0.4">
      <c r="B1592" s="24" t="s">
        <v>7</v>
      </c>
      <c r="C1592" s="113" t="s">
        <v>32</v>
      </c>
      <c r="D1592" s="111"/>
      <c r="E1592" s="111"/>
      <c r="F1592" s="114"/>
    </row>
    <row r="1593" spans="2:6" x14ac:dyDescent="0.4">
      <c r="B1593" s="11" t="s">
        <v>1</v>
      </c>
      <c r="C1593" s="12" t="s">
        <v>2</v>
      </c>
      <c r="D1593" s="12" t="s">
        <v>3</v>
      </c>
      <c r="E1593" s="12" t="s">
        <v>4</v>
      </c>
      <c r="F1593" s="13" t="s">
        <v>5</v>
      </c>
    </row>
    <row r="1594" spans="2:6" x14ac:dyDescent="0.4">
      <c r="B1594" s="15" t="s">
        <v>58</v>
      </c>
      <c r="C1594" s="16" t="s">
        <v>30</v>
      </c>
      <c r="D1594" s="16"/>
      <c r="E1594" s="19" t="s">
        <v>109</v>
      </c>
      <c r="F1594" s="17" t="s">
        <v>0</v>
      </c>
    </row>
    <row r="1595" spans="2:6" ht="34.299999999999997" x14ac:dyDescent="0.4">
      <c r="B1595" s="18" t="s">
        <v>41</v>
      </c>
      <c r="C1595" s="19" t="s">
        <v>28</v>
      </c>
      <c r="D1595" s="19">
        <v>50</v>
      </c>
      <c r="E1595" s="19" t="s">
        <v>1430</v>
      </c>
      <c r="F1595" s="17"/>
    </row>
    <row r="1596" spans="2:6" ht="34.299999999999997" x14ac:dyDescent="0.4">
      <c r="B1596" s="18" t="s">
        <v>53</v>
      </c>
      <c r="C1596" s="19" t="s">
        <v>31</v>
      </c>
      <c r="D1596" s="19"/>
      <c r="E1596" s="19" t="s">
        <v>234</v>
      </c>
      <c r="F1596" s="17"/>
    </row>
    <row r="1597" spans="2:6" ht="51.45" x14ac:dyDescent="0.4">
      <c r="B1597" s="18" t="s">
        <v>35</v>
      </c>
      <c r="C1597" s="19" t="s">
        <v>30</v>
      </c>
      <c r="D1597" s="19"/>
      <c r="E1597" s="19" t="s">
        <v>2054</v>
      </c>
      <c r="F1597" s="17"/>
    </row>
    <row r="1598" spans="2:6" ht="51.45" x14ac:dyDescent="0.4">
      <c r="B1598" s="18" t="s">
        <v>36</v>
      </c>
      <c r="C1598" s="19" t="s">
        <v>30</v>
      </c>
      <c r="D1598" s="19"/>
      <c r="E1598" s="19" t="s">
        <v>2055</v>
      </c>
      <c r="F1598" s="17"/>
    </row>
    <row r="1599" spans="2:6" x14ac:dyDescent="0.4">
      <c r="B1599" s="18" t="s">
        <v>1431</v>
      </c>
      <c r="C1599" s="19" t="s">
        <v>42</v>
      </c>
      <c r="D1599" s="19"/>
      <c r="E1599" s="19" t="s">
        <v>1432</v>
      </c>
      <c r="F1599" s="40"/>
    </row>
    <row r="1600" spans="2:6" x14ac:dyDescent="0.4">
      <c r="B1600" s="18" t="s">
        <v>321</v>
      </c>
      <c r="C1600" s="19" t="s">
        <v>42</v>
      </c>
      <c r="D1600" s="19"/>
      <c r="E1600" s="19" t="s">
        <v>1433</v>
      </c>
      <c r="F1600" s="40"/>
    </row>
    <row r="1601" spans="2:6" x14ac:dyDescent="0.4">
      <c r="B1601" s="18" t="s">
        <v>1434</v>
      </c>
      <c r="C1601" s="19" t="s">
        <v>30</v>
      </c>
      <c r="D1601" s="19"/>
      <c r="E1601" s="19" t="s">
        <v>1439</v>
      </c>
      <c r="F1601" s="40"/>
    </row>
    <row r="1602" spans="2:6" x14ac:dyDescent="0.4">
      <c r="B1602" s="18" t="s">
        <v>1435</v>
      </c>
      <c r="C1602" s="19" t="s">
        <v>30</v>
      </c>
      <c r="D1602" s="19"/>
      <c r="E1602" s="19" t="s">
        <v>1440</v>
      </c>
      <c r="F1602" s="40"/>
    </row>
    <row r="1603" spans="2:6" x14ac:dyDescent="0.4">
      <c r="B1603" s="18" t="s">
        <v>1436</v>
      </c>
      <c r="C1603" s="19" t="s">
        <v>30</v>
      </c>
      <c r="D1603" s="19"/>
      <c r="E1603" s="19" t="s">
        <v>1438</v>
      </c>
      <c r="F1603" s="40"/>
    </row>
    <row r="1604" spans="2:6" x14ac:dyDescent="0.4">
      <c r="B1604" s="18" t="s">
        <v>1437</v>
      </c>
      <c r="C1604" s="19" t="s">
        <v>30</v>
      </c>
      <c r="D1604" s="19"/>
      <c r="E1604" s="19" t="s">
        <v>1441</v>
      </c>
      <c r="F1604" s="40"/>
    </row>
    <row r="1605" spans="2:6" x14ac:dyDescent="0.4">
      <c r="B1605" s="18" t="s">
        <v>1442</v>
      </c>
      <c r="C1605" s="19" t="s">
        <v>30</v>
      </c>
      <c r="D1605" s="19"/>
      <c r="E1605" s="19" t="s">
        <v>1446</v>
      </c>
      <c r="F1605" s="40"/>
    </row>
    <row r="1606" spans="2:6" x14ac:dyDescent="0.4">
      <c r="B1606" s="18" t="s">
        <v>1443</v>
      </c>
      <c r="C1606" s="19" t="s">
        <v>30</v>
      </c>
      <c r="D1606" s="19"/>
      <c r="E1606" s="19" t="s">
        <v>1447</v>
      </c>
      <c r="F1606" s="40"/>
    </row>
    <row r="1607" spans="2:6" x14ac:dyDescent="0.4">
      <c r="B1607" s="18" t="s">
        <v>1444</v>
      </c>
      <c r="C1607" s="19" t="s">
        <v>30</v>
      </c>
      <c r="D1607" s="19"/>
      <c r="E1607" s="19" t="s">
        <v>1448</v>
      </c>
      <c r="F1607" s="40"/>
    </row>
    <row r="1608" spans="2:6" x14ac:dyDescent="0.4">
      <c r="B1608" s="18" t="s">
        <v>1445</v>
      </c>
      <c r="C1608" s="19" t="s">
        <v>30</v>
      </c>
      <c r="D1608" s="19"/>
      <c r="E1608" s="19" t="s">
        <v>1449</v>
      </c>
      <c r="F1608" s="40"/>
    </row>
    <row r="1609" spans="2:6" ht="34.299999999999997" x14ac:dyDescent="0.4">
      <c r="B1609" s="18" t="s">
        <v>1450</v>
      </c>
      <c r="C1609" s="19" t="s">
        <v>30</v>
      </c>
      <c r="D1609" s="19"/>
      <c r="E1609" s="19" t="s">
        <v>1454</v>
      </c>
      <c r="F1609" s="40"/>
    </row>
    <row r="1610" spans="2:6" ht="34.299999999999997" x14ac:dyDescent="0.4">
      <c r="B1610" s="18" t="s">
        <v>1451</v>
      </c>
      <c r="C1610" s="19" t="s">
        <v>30</v>
      </c>
      <c r="D1610" s="19"/>
      <c r="E1610" s="19" t="s">
        <v>1455</v>
      </c>
      <c r="F1610" s="40"/>
    </row>
    <row r="1611" spans="2:6" ht="34.299999999999997" x14ac:dyDescent="0.4">
      <c r="B1611" s="18" t="s">
        <v>1452</v>
      </c>
      <c r="C1611" s="19" t="s">
        <v>30</v>
      </c>
      <c r="D1611" s="19"/>
      <c r="E1611" s="19" t="s">
        <v>1456</v>
      </c>
      <c r="F1611" s="40"/>
    </row>
    <row r="1612" spans="2:6" x14ac:dyDescent="0.4">
      <c r="B1612" s="18" t="s">
        <v>1453</v>
      </c>
      <c r="C1612" s="19" t="s">
        <v>30</v>
      </c>
      <c r="D1612" s="19"/>
      <c r="E1612" s="19" t="s">
        <v>1457</v>
      </c>
      <c r="F1612" s="40"/>
    </row>
    <row r="1613" spans="2:6" x14ac:dyDescent="0.4">
      <c r="B1613" s="18" t="s">
        <v>1307</v>
      </c>
      <c r="C1613" s="19" t="s">
        <v>28</v>
      </c>
      <c r="D1613" s="19">
        <v>10</v>
      </c>
      <c r="E1613" s="19" t="s">
        <v>1458</v>
      </c>
      <c r="F1613" s="40"/>
    </row>
    <row r="1614" spans="2:6" x14ac:dyDescent="0.4">
      <c r="B1614" s="18" t="s">
        <v>1287</v>
      </c>
      <c r="C1614" s="19" t="s">
        <v>28</v>
      </c>
      <c r="D1614" s="19">
        <v>100</v>
      </c>
      <c r="E1614" s="19" t="s">
        <v>1459</v>
      </c>
      <c r="F1614" s="40"/>
    </row>
    <row r="1615" spans="2:6" x14ac:dyDescent="0.4">
      <c r="B1615" s="18"/>
      <c r="C1615" s="19"/>
      <c r="D1615" s="19"/>
      <c r="E1615" s="19"/>
      <c r="F1615" s="40"/>
    </row>
    <row r="1616" spans="2:6" x14ac:dyDescent="0.4">
      <c r="B1616" s="20"/>
      <c r="C1616" s="21"/>
      <c r="D1616" s="21"/>
      <c r="E1616" s="21"/>
      <c r="F1616" s="22"/>
    </row>
    <row r="1617" spans="2:6" x14ac:dyDescent="0.4">
      <c r="B1617" s="123" t="s">
        <v>875</v>
      </c>
      <c r="C1617" s="124"/>
      <c r="D1617" s="124"/>
      <c r="E1617" s="125" t="s">
        <v>892</v>
      </c>
      <c r="F1617" s="126"/>
    </row>
    <row r="1618" spans="2:6" x14ac:dyDescent="0.4">
      <c r="B1618" s="117"/>
      <c r="C1618" s="118"/>
      <c r="D1618" s="119"/>
      <c r="E1618" s="115"/>
      <c r="F1618" s="116"/>
    </row>
    <row r="1619" spans="2:6" x14ac:dyDescent="0.4">
      <c r="B1619" s="110"/>
      <c r="C1619" s="111"/>
      <c r="D1619" s="112"/>
      <c r="E1619" s="113"/>
      <c r="F1619" s="114"/>
    </row>
    <row r="1621" spans="2:6" x14ac:dyDescent="0.4">
      <c r="B1621" s="47" t="s">
        <v>4</v>
      </c>
      <c r="C1621" s="120" t="s">
        <v>1460</v>
      </c>
      <c r="D1621" s="121"/>
      <c r="E1621" s="121"/>
      <c r="F1621" s="122"/>
    </row>
    <row r="1622" spans="2:6" ht="39" customHeight="1" x14ac:dyDescent="0.4">
      <c r="B1622" s="48" t="s">
        <v>222</v>
      </c>
      <c r="C1622" s="115" t="s">
        <v>1469</v>
      </c>
      <c r="D1622" s="118"/>
      <c r="E1622" s="118"/>
      <c r="F1622" s="116"/>
    </row>
    <row r="1623" spans="2:6" x14ac:dyDescent="0.4">
      <c r="B1623" s="36" t="s">
        <v>218</v>
      </c>
      <c r="C1623" s="115" t="s">
        <v>387</v>
      </c>
      <c r="D1623" s="118"/>
      <c r="E1623" s="118"/>
      <c r="F1623" s="116"/>
    </row>
    <row r="1624" spans="2:6" x14ac:dyDescent="0.4">
      <c r="B1624" s="23" t="s">
        <v>219</v>
      </c>
      <c r="C1624" s="115" t="s">
        <v>1462</v>
      </c>
      <c r="D1624" s="118"/>
      <c r="E1624" s="118"/>
      <c r="F1624" s="116"/>
    </row>
    <row r="1625" spans="2:6" x14ac:dyDescent="0.4">
      <c r="B1625" s="36" t="s">
        <v>138</v>
      </c>
      <c r="C1625" s="115" t="s">
        <v>1463</v>
      </c>
      <c r="D1625" s="118"/>
      <c r="E1625" s="118"/>
      <c r="F1625" s="116"/>
    </row>
    <row r="1626" spans="2:6" x14ac:dyDescent="0.4">
      <c r="B1626" s="36" t="s">
        <v>220</v>
      </c>
      <c r="C1626" s="115" t="s">
        <v>239</v>
      </c>
      <c r="D1626" s="118"/>
      <c r="E1626" s="118"/>
      <c r="F1626" s="116"/>
    </row>
    <row r="1627" spans="2:6" x14ac:dyDescent="0.4">
      <c r="B1627" s="23" t="s">
        <v>38</v>
      </c>
      <c r="C1627" s="115" t="s">
        <v>1464</v>
      </c>
      <c r="D1627" s="118"/>
      <c r="E1627" s="118"/>
      <c r="F1627" s="116"/>
    </row>
    <row r="1628" spans="2:6" x14ac:dyDescent="0.4">
      <c r="B1628" s="36" t="s">
        <v>221</v>
      </c>
      <c r="C1628" s="115" t="s">
        <v>246</v>
      </c>
      <c r="D1628" s="118"/>
      <c r="E1628" s="118"/>
      <c r="F1628" s="116"/>
    </row>
    <row r="1629" spans="2:6" ht="16.5" customHeight="1" x14ac:dyDescent="0.4">
      <c r="B1629" s="36" t="s">
        <v>223</v>
      </c>
      <c r="C1629" s="115" t="s">
        <v>1464</v>
      </c>
      <c r="D1629" s="118"/>
      <c r="E1629" s="118"/>
      <c r="F1629" s="116"/>
    </row>
    <row r="1630" spans="2:6" x14ac:dyDescent="0.4">
      <c r="B1630" s="24" t="s">
        <v>7</v>
      </c>
      <c r="C1630" s="113" t="s">
        <v>32</v>
      </c>
      <c r="D1630" s="111"/>
      <c r="E1630" s="111"/>
      <c r="F1630" s="114"/>
    </row>
    <row r="1631" spans="2:6" x14ac:dyDescent="0.4">
      <c r="B1631" s="11" t="s">
        <v>1</v>
      </c>
      <c r="C1631" s="12" t="s">
        <v>2</v>
      </c>
      <c r="D1631" s="12" t="s">
        <v>3</v>
      </c>
      <c r="E1631" s="12" t="s">
        <v>4</v>
      </c>
      <c r="F1631" s="13" t="s">
        <v>5</v>
      </c>
    </row>
    <row r="1632" spans="2:6" x14ac:dyDescent="0.4">
      <c r="B1632" s="15" t="s">
        <v>1465</v>
      </c>
      <c r="C1632" s="16" t="s">
        <v>42</v>
      </c>
      <c r="D1632" s="16"/>
      <c r="E1632" s="19" t="s">
        <v>1466</v>
      </c>
      <c r="F1632" s="17" t="s">
        <v>0</v>
      </c>
    </row>
    <row r="1633" spans="2:6" x14ac:dyDescent="0.4">
      <c r="B1633" s="18" t="s">
        <v>1467</v>
      </c>
      <c r="C1633" s="19" t="s">
        <v>28</v>
      </c>
      <c r="D1633" s="19">
        <v>100</v>
      </c>
      <c r="E1633" s="19" t="s">
        <v>1468</v>
      </c>
      <c r="F1633" s="17"/>
    </row>
    <row r="1634" spans="2:6" x14ac:dyDescent="0.4">
      <c r="B1634" s="18" t="s">
        <v>58</v>
      </c>
      <c r="C1634" s="19" t="s">
        <v>30</v>
      </c>
      <c r="D1634" s="19"/>
      <c r="E1634" s="19" t="s">
        <v>1470</v>
      </c>
      <c r="F1634" s="17"/>
    </row>
    <row r="1635" spans="2:6" x14ac:dyDescent="0.4">
      <c r="B1635" s="18" t="s">
        <v>1307</v>
      </c>
      <c r="C1635" s="19" t="s">
        <v>28</v>
      </c>
      <c r="D1635" s="19">
        <v>10</v>
      </c>
      <c r="E1635" s="19" t="s">
        <v>1471</v>
      </c>
      <c r="F1635" s="17"/>
    </row>
    <row r="1636" spans="2:6" x14ac:dyDescent="0.4">
      <c r="B1636" s="18" t="s">
        <v>1287</v>
      </c>
      <c r="C1636" s="19" t="s">
        <v>28</v>
      </c>
      <c r="D1636" s="19">
        <v>100</v>
      </c>
      <c r="E1636" s="19" t="s">
        <v>1472</v>
      </c>
      <c r="F1636" s="17"/>
    </row>
    <row r="1637" spans="2:6" ht="68.599999999999994" x14ac:dyDescent="0.4">
      <c r="B1637" s="18" t="s">
        <v>36</v>
      </c>
      <c r="C1637" s="19" t="s">
        <v>30</v>
      </c>
      <c r="D1637" s="19"/>
      <c r="E1637" s="19" t="s">
        <v>2057</v>
      </c>
      <c r="F1637" s="17"/>
    </row>
    <row r="1638" spans="2:6" ht="34.299999999999997" x14ac:dyDescent="0.4">
      <c r="B1638" s="18" t="s">
        <v>1473</v>
      </c>
      <c r="C1638" s="19" t="s">
        <v>30</v>
      </c>
      <c r="D1638" s="19"/>
      <c r="E1638" s="19" t="s">
        <v>1478</v>
      </c>
      <c r="F1638" s="17"/>
    </row>
    <row r="1639" spans="2:6" x14ac:dyDescent="0.4">
      <c r="B1639" s="18" t="s">
        <v>321</v>
      </c>
      <c r="C1639" s="19" t="s">
        <v>42</v>
      </c>
      <c r="D1639" s="19"/>
      <c r="E1639" s="19" t="s">
        <v>1433</v>
      </c>
      <c r="F1639" s="40"/>
    </row>
    <row r="1640" spans="2:6" x14ac:dyDescent="0.4">
      <c r="B1640" s="18" t="s">
        <v>1474</v>
      </c>
      <c r="C1640" s="19" t="s">
        <v>29</v>
      </c>
      <c r="D1640" s="19"/>
      <c r="E1640" s="19" t="s">
        <v>1475</v>
      </c>
      <c r="F1640" s="40"/>
    </row>
    <row r="1641" spans="2:6" ht="34.299999999999997" x14ac:dyDescent="0.4">
      <c r="B1641" s="18" t="s">
        <v>1476</v>
      </c>
      <c r="C1641" s="19" t="s">
        <v>30</v>
      </c>
      <c r="D1641" s="19"/>
      <c r="E1641" s="19" t="s">
        <v>1477</v>
      </c>
      <c r="F1641" s="40"/>
    </row>
    <row r="1642" spans="2:6" x14ac:dyDescent="0.4">
      <c r="B1642" s="20"/>
      <c r="C1642" s="21"/>
      <c r="D1642" s="21"/>
      <c r="E1642" s="21"/>
      <c r="F1642" s="22"/>
    </row>
    <row r="1643" spans="2:6" x14ac:dyDescent="0.4">
      <c r="B1643" s="123" t="s">
        <v>875</v>
      </c>
      <c r="C1643" s="124"/>
      <c r="D1643" s="124"/>
      <c r="E1643" s="125" t="s">
        <v>892</v>
      </c>
      <c r="F1643" s="126"/>
    </row>
    <row r="1644" spans="2:6" ht="39.75" customHeight="1" x14ac:dyDescent="0.4">
      <c r="B1644" s="117" t="s">
        <v>1479</v>
      </c>
      <c r="C1644" s="118"/>
      <c r="D1644" s="119"/>
      <c r="E1644" s="115" t="s">
        <v>891</v>
      </c>
      <c r="F1644" s="116"/>
    </row>
    <row r="1645" spans="2:6" x14ac:dyDescent="0.4">
      <c r="B1645" s="117" t="s">
        <v>1481</v>
      </c>
      <c r="C1645" s="118"/>
      <c r="D1645" s="119"/>
      <c r="E1645" s="59" t="s">
        <v>1720</v>
      </c>
      <c r="F1645" s="78"/>
    </row>
    <row r="1646" spans="2:6" ht="39.75" customHeight="1" x14ac:dyDescent="0.4">
      <c r="B1646" s="117" t="s">
        <v>1482</v>
      </c>
      <c r="C1646" s="118"/>
      <c r="D1646" s="119"/>
      <c r="E1646" s="115" t="s">
        <v>891</v>
      </c>
      <c r="F1646" s="116"/>
    </row>
    <row r="1647" spans="2:6" x14ac:dyDescent="0.4">
      <c r="B1647" s="117" t="s">
        <v>1483</v>
      </c>
      <c r="C1647" s="118"/>
      <c r="D1647" s="119"/>
      <c r="E1647" s="115" t="s">
        <v>891</v>
      </c>
      <c r="F1647" s="116"/>
    </row>
    <row r="1648" spans="2:6" x14ac:dyDescent="0.4">
      <c r="B1648" s="117" t="s">
        <v>1483</v>
      </c>
      <c r="C1648" s="118"/>
      <c r="D1648" s="119"/>
      <c r="E1648" s="59" t="s">
        <v>1720</v>
      </c>
      <c r="F1648" s="78"/>
    </row>
    <row r="1649" spans="2:6" ht="36" customHeight="1" x14ac:dyDescent="0.4">
      <c r="B1649" s="117" t="s">
        <v>1484</v>
      </c>
      <c r="C1649" s="118"/>
      <c r="D1649" s="119"/>
      <c r="E1649" s="115" t="s">
        <v>891</v>
      </c>
      <c r="F1649" s="116"/>
    </row>
    <row r="1650" spans="2:6" ht="36" customHeight="1" x14ac:dyDescent="0.4">
      <c r="B1650" s="117" t="s">
        <v>1485</v>
      </c>
      <c r="C1650" s="118"/>
      <c r="D1650" s="119"/>
      <c r="E1650" s="115" t="s">
        <v>891</v>
      </c>
      <c r="F1650" s="116"/>
    </row>
    <row r="1651" spans="2:6" x14ac:dyDescent="0.4">
      <c r="B1651" s="117" t="s">
        <v>1486</v>
      </c>
      <c r="C1651" s="118"/>
      <c r="D1651" s="119"/>
      <c r="E1651" s="115" t="s">
        <v>891</v>
      </c>
      <c r="F1651" s="116"/>
    </row>
    <row r="1652" spans="2:6" x14ac:dyDescent="0.4">
      <c r="B1652" s="117" t="s">
        <v>1486</v>
      </c>
      <c r="C1652" s="118"/>
      <c r="D1652" s="119"/>
      <c r="E1652" s="59" t="s">
        <v>1720</v>
      </c>
      <c r="F1652" s="78"/>
    </row>
    <row r="1653" spans="2:6" ht="35.25" customHeight="1" x14ac:dyDescent="0.4">
      <c r="B1653" s="117" t="s">
        <v>1487</v>
      </c>
      <c r="C1653" s="118"/>
      <c r="D1653" s="119"/>
      <c r="E1653" s="115" t="s">
        <v>891</v>
      </c>
      <c r="F1653" s="116"/>
    </row>
    <row r="1654" spans="2:6" ht="38.25" customHeight="1" x14ac:dyDescent="0.4">
      <c r="B1654" s="117" t="s">
        <v>1488</v>
      </c>
      <c r="C1654" s="118"/>
      <c r="D1654" s="119"/>
      <c r="E1654" s="115" t="s">
        <v>891</v>
      </c>
      <c r="F1654" s="116"/>
    </row>
    <row r="1655" spans="2:6" ht="42" customHeight="1" x14ac:dyDescent="0.4">
      <c r="B1655" s="117" t="s">
        <v>1489</v>
      </c>
      <c r="C1655" s="118"/>
      <c r="D1655" s="119"/>
      <c r="E1655" s="59" t="s">
        <v>1720</v>
      </c>
      <c r="F1655" s="78"/>
    </row>
    <row r="1656" spans="2:6" ht="38.25" customHeight="1" x14ac:dyDescent="0.4">
      <c r="B1656" s="117" t="s">
        <v>1490</v>
      </c>
      <c r="C1656" s="118"/>
      <c r="D1656" s="119"/>
      <c r="E1656" s="115" t="s">
        <v>891</v>
      </c>
      <c r="F1656" s="116"/>
    </row>
    <row r="1657" spans="2:6" x14ac:dyDescent="0.4">
      <c r="B1657" s="117" t="s">
        <v>1491</v>
      </c>
      <c r="C1657" s="118"/>
      <c r="D1657" s="119"/>
      <c r="E1657" s="115" t="s">
        <v>891</v>
      </c>
      <c r="F1657" s="116"/>
    </row>
    <row r="1658" spans="2:6" x14ac:dyDescent="0.4">
      <c r="B1658" s="117" t="s">
        <v>1491</v>
      </c>
      <c r="C1658" s="118"/>
      <c r="D1658" s="119"/>
      <c r="E1658" s="59" t="s">
        <v>1720</v>
      </c>
      <c r="F1658" s="78"/>
    </row>
    <row r="1659" spans="2:6" ht="38.25" customHeight="1" x14ac:dyDescent="0.4">
      <c r="B1659" s="117" t="s">
        <v>1492</v>
      </c>
      <c r="C1659" s="118"/>
      <c r="D1659" s="119"/>
      <c r="E1659" s="115" t="s">
        <v>891</v>
      </c>
      <c r="F1659" s="116"/>
    </row>
    <row r="1660" spans="2:6" ht="35.25" customHeight="1" x14ac:dyDescent="0.4">
      <c r="B1660" s="117" t="s">
        <v>1493</v>
      </c>
      <c r="C1660" s="118"/>
      <c r="D1660" s="119"/>
      <c r="E1660" s="115" t="s">
        <v>891</v>
      </c>
      <c r="F1660" s="116"/>
    </row>
    <row r="1661" spans="2:6" ht="34.5" customHeight="1" x14ac:dyDescent="0.4">
      <c r="B1661" s="117" t="s">
        <v>1494</v>
      </c>
      <c r="C1661" s="118"/>
      <c r="D1661" s="119"/>
      <c r="E1661" s="115" t="s">
        <v>891</v>
      </c>
      <c r="F1661" s="116"/>
    </row>
    <row r="1662" spans="2:6" ht="34.5" customHeight="1" x14ac:dyDescent="0.4">
      <c r="B1662" s="117" t="s">
        <v>1494</v>
      </c>
      <c r="C1662" s="118"/>
      <c r="D1662" s="119"/>
      <c r="E1662" s="59" t="s">
        <v>1720</v>
      </c>
      <c r="F1662" s="78"/>
    </row>
    <row r="1663" spans="2:6" ht="37.5" customHeight="1" x14ac:dyDescent="0.4">
      <c r="B1663" s="117" t="s">
        <v>1495</v>
      </c>
      <c r="C1663" s="118"/>
      <c r="D1663" s="119"/>
      <c r="E1663" s="115" t="s">
        <v>891</v>
      </c>
      <c r="F1663" s="116"/>
    </row>
    <row r="1664" spans="2:6" ht="33" customHeight="1" x14ac:dyDescent="0.4">
      <c r="B1664" s="117" t="s">
        <v>1496</v>
      </c>
      <c r="C1664" s="118"/>
      <c r="D1664" s="119"/>
      <c r="E1664" s="115" t="s">
        <v>891</v>
      </c>
      <c r="F1664" s="116"/>
    </row>
    <row r="1665" spans="2:6" x14ac:dyDescent="0.4">
      <c r="B1665" s="117" t="s">
        <v>1497</v>
      </c>
      <c r="C1665" s="118"/>
      <c r="D1665" s="119"/>
      <c r="E1665" s="115" t="s">
        <v>891</v>
      </c>
      <c r="F1665" s="116"/>
    </row>
    <row r="1666" spans="2:6" x14ac:dyDescent="0.4">
      <c r="B1666" s="117" t="s">
        <v>1497</v>
      </c>
      <c r="C1666" s="118"/>
      <c r="D1666" s="119"/>
      <c r="E1666" s="59" t="s">
        <v>1720</v>
      </c>
      <c r="F1666" s="78"/>
    </row>
    <row r="1667" spans="2:6" x14ac:dyDescent="0.4">
      <c r="B1667" s="117" t="s">
        <v>1498</v>
      </c>
      <c r="C1667" s="118"/>
      <c r="D1667" s="119"/>
      <c r="E1667" s="115" t="s">
        <v>891</v>
      </c>
      <c r="F1667" s="116"/>
    </row>
    <row r="1668" spans="2:6" x14ac:dyDescent="0.4">
      <c r="B1668" s="117" t="s">
        <v>1499</v>
      </c>
      <c r="C1668" s="118"/>
      <c r="D1668" s="119"/>
      <c r="E1668" s="115" t="s">
        <v>891</v>
      </c>
      <c r="F1668" s="116"/>
    </row>
    <row r="1669" spans="2:6" x14ac:dyDescent="0.4">
      <c r="B1669" s="110"/>
      <c r="C1669" s="111"/>
      <c r="D1669" s="112"/>
      <c r="E1669" s="113"/>
      <c r="F1669" s="114"/>
    </row>
    <row r="1671" spans="2:6" x14ac:dyDescent="0.4">
      <c r="B1671" s="47" t="s">
        <v>4</v>
      </c>
      <c r="C1671" s="120" t="s">
        <v>1500</v>
      </c>
      <c r="D1671" s="121"/>
      <c r="E1671" s="121"/>
      <c r="F1671" s="122"/>
    </row>
    <row r="1672" spans="2:6" ht="59.25" customHeight="1" x14ac:dyDescent="0.4">
      <c r="B1672" s="48" t="s">
        <v>222</v>
      </c>
      <c r="C1672" s="115" t="s">
        <v>1502</v>
      </c>
      <c r="D1672" s="118"/>
      <c r="E1672" s="118"/>
      <c r="F1672" s="116"/>
    </row>
    <row r="1673" spans="2:6" x14ac:dyDescent="0.4">
      <c r="B1673" s="36" t="s">
        <v>218</v>
      </c>
      <c r="C1673" s="115" t="s">
        <v>387</v>
      </c>
      <c r="D1673" s="118"/>
      <c r="E1673" s="118"/>
      <c r="F1673" s="116"/>
    </row>
    <row r="1674" spans="2:6" x14ac:dyDescent="0.4">
      <c r="B1674" s="23" t="s">
        <v>219</v>
      </c>
      <c r="C1674" s="115" t="s">
        <v>1356</v>
      </c>
      <c r="D1674" s="118"/>
      <c r="E1674" s="118"/>
      <c r="F1674" s="116"/>
    </row>
    <row r="1675" spans="2:6" x14ac:dyDescent="0.4">
      <c r="B1675" s="36" t="s">
        <v>138</v>
      </c>
      <c r="C1675" s="115" t="s">
        <v>1501</v>
      </c>
      <c r="D1675" s="118"/>
      <c r="E1675" s="118"/>
      <c r="F1675" s="116"/>
    </row>
    <row r="1676" spans="2:6" x14ac:dyDescent="0.4">
      <c r="B1676" s="36" t="s">
        <v>220</v>
      </c>
      <c r="C1676" s="115" t="s">
        <v>239</v>
      </c>
      <c r="D1676" s="118"/>
      <c r="E1676" s="118"/>
      <c r="F1676" s="116"/>
    </row>
    <row r="1677" spans="2:6" x14ac:dyDescent="0.4">
      <c r="B1677" s="23" t="s">
        <v>38</v>
      </c>
      <c r="C1677" s="115" t="s">
        <v>40</v>
      </c>
      <c r="D1677" s="118"/>
      <c r="E1677" s="118"/>
      <c r="F1677" s="116"/>
    </row>
    <row r="1678" spans="2:6" x14ac:dyDescent="0.4">
      <c r="B1678" s="36" t="s">
        <v>221</v>
      </c>
      <c r="C1678" s="115" t="s">
        <v>246</v>
      </c>
      <c r="D1678" s="118"/>
      <c r="E1678" s="118"/>
      <c r="F1678" s="116"/>
    </row>
    <row r="1679" spans="2:6" ht="16.5" customHeight="1" x14ac:dyDescent="0.4">
      <c r="B1679" s="36" t="s">
        <v>223</v>
      </c>
      <c r="C1679" s="115" t="s">
        <v>40</v>
      </c>
      <c r="D1679" s="118"/>
      <c r="E1679" s="118"/>
      <c r="F1679" s="116"/>
    </row>
    <row r="1680" spans="2:6" x14ac:dyDescent="0.4">
      <c r="B1680" s="24" t="s">
        <v>7</v>
      </c>
      <c r="C1680" s="113" t="s">
        <v>32</v>
      </c>
      <c r="D1680" s="111"/>
      <c r="E1680" s="111"/>
      <c r="F1680" s="114"/>
    </row>
    <row r="1681" spans="2:6" x14ac:dyDescent="0.4">
      <c r="B1681" s="11" t="s">
        <v>1</v>
      </c>
      <c r="C1681" s="12" t="s">
        <v>2</v>
      </c>
      <c r="D1681" s="12" t="s">
        <v>3</v>
      </c>
      <c r="E1681" s="12" t="s">
        <v>4</v>
      </c>
      <c r="F1681" s="13" t="s">
        <v>5</v>
      </c>
    </row>
    <row r="1682" spans="2:6" ht="34.299999999999997" x14ac:dyDescent="0.4">
      <c r="B1682" s="18" t="s">
        <v>53</v>
      </c>
      <c r="C1682" s="16" t="s">
        <v>31</v>
      </c>
      <c r="D1682" s="16"/>
      <c r="E1682" s="19" t="s">
        <v>1141</v>
      </c>
      <c r="F1682" s="17" t="s">
        <v>0</v>
      </c>
    </row>
    <row r="1683" spans="2:6" x14ac:dyDescent="0.4">
      <c r="B1683" s="18" t="s">
        <v>1287</v>
      </c>
      <c r="C1683" s="19" t="s">
        <v>28</v>
      </c>
      <c r="D1683" s="19">
        <v>100</v>
      </c>
      <c r="E1683" s="19" t="s">
        <v>34</v>
      </c>
      <c r="F1683" s="17"/>
    </row>
    <row r="1684" spans="2:6" x14ac:dyDescent="0.4">
      <c r="B1684" s="18" t="s">
        <v>1503</v>
      </c>
      <c r="C1684" s="19" t="s">
        <v>28</v>
      </c>
      <c r="D1684" s="19">
        <v>255</v>
      </c>
      <c r="E1684" s="19" t="s">
        <v>1504</v>
      </c>
      <c r="F1684" s="17"/>
    </row>
    <row r="1685" spans="2:6" x14ac:dyDescent="0.4">
      <c r="B1685" s="20"/>
      <c r="C1685" s="21"/>
      <c r="D1685" s="21"/>
      <c r="E1685" s="21"/>
      <c r="F1685" s="22"/>
    </row>
    <row r="1686" spans="2:6" x14ac:dyDescent="0.4">
      <c r="B1686" s="123" t="s">
        <v>875</v>
      </c>
      <c r="C1686" s="124"/>
      <c r="D1686" s="124"/>
      <c r="E1686" s="125" t="s">
        <v>892</v>
      </c>
      <c r="F1686" s="126"/>
    </row>
    <row r="1687" spans="2:6" x14ac:dyDescent="0.4">
      <c r="B1687" s="127" t="s">
        <v>880</v>
      </c>
      <c r="C1687" s="128"/>
      <c r="D1687" s="128"/>
      <c r="E1687" s="115"/>
      <c r="F1687" s="116"/>
    </row>
    <row r="1688" spans="2:6" x14ac:dyDescent="0.4">
      <c r="B1688" s="129"/>
      <c r="C1688" s="130"/>
      <c r="D1688" s="130"/>
      <c r="E1688" s="130"/>
      <c r="F1688" s="131"/>
    </row>
    <row r="1690" spans="2:6" x14ac:dyDescent="0.4">
      <c r="B1690" s="47" t="s">
        <v>4</v>
      </c>
      <c r="C1690" s="120" t="s">
        <v>1686</v>
      </c>
      <c r="D1690" s="121"/>
      <c r="E1690" s="121"/>
      <c r="F1690" s="122"/>
    </row>
    <row r="1691" spans="2:6" ht="36.75" customHeight="1" x14ac:dyDescent="0.4">
      <c r="B1691" s="48" t="s">
        <v>222</v>
      </c>
      <c r="C1691" s="115" t="s">
        <v>1684</v>
      </c>
      <c r="D1691" s="118"/>
      <c r="E1691" s="118"/>
      <c r="F1691" s="116"/>
    </row>
    <row r="1692" spans="2:6" x14ac:dyDescent="0.4">
      <c r="B1692" s="36" t="s">
        <v>218</v>
      </c>
      <c r="C1692" s="115" t="s">
        <v>387</v>
      </c>
      <c r="D1692" s="118"/>
      <c r="E1692" s="118"/>
      <c r="F1692" s="116"/>
    </row>
    <row r="1693" spans="2:6" x14ac:dyDescent="0.4">
      <c r="B1693" s="23" t="s">
        <v>219</v>
      </c>
      <c r="C1693" s="115" t="s">
        <v>1685</v>
      </c>
      <c r="D1693" s="118"/>
      <c r="E1693" s="118"/>
      <c r="F1693" s="116"/>
    </row>
    <row r="1694" spans="2:6" x14ac:dyDescent="0.4">
      <c r="B1694" s="36" t="s">
        <v>138</v>
      </c>
      <c r="C1694" s="115" t="s">
        <v>1683</v>
      </c>
      <c r="D1694" s="118"/>
      <c r="E1694" s="118"/>
      <c r="F1694" s="116"/>
    </row>
    <row r="1695" spans="2:6" x14ac:dyDescent="0.4">
      <c r="B1695" s="36" t="s">
        <v>220</v>
      </c>
      <c r="C1695" s="115" t="s">
        <v>239</v>
      </c>
      <c r="D1695" s="118"/>
      <c r="E1695" s="118"/>
      <c r="F1695" s="116"/>
    </row>
    <row r="1696" spans="2:6" x14ac:dyDescent="0.4">
      <c r="B1696" s="23" t="s">
        <v>38</v>
      </c>
      <c r="C1696" s="115" t="s">
        <v>1425</v>
      </c>
      <c r="D1696" s="118"/>
      <c r="E1696" s="118"/>
      <c r="F1696" s="116"/>
    </row>
    <row r="1697" spans="2:6" x14ac:dyDescent="0.4">
      <c r="B1697" s="36" t="s">
        <v>221</v>
      </c>
      <c r="C1697" s="115" t="s">
        <v>246</v>
      </c>
      <c r="D1697" s="118"/>
      <c r="E1697" s="118"/>
      <c r="F1697" s="116"/>
    </row>
    <row r="1698" spans="2:6" x14ac:dyDescent="0.4">
      <c r="B1698" s="36" t="s">
        <v>223</v>
      </c>
      <c r="C1698" s="115" t="s">
        <v>1425</v>
      </c>
      <c r="D1698" s="118"/>
      <c r="E1698" s="118"/>
      <c r="F1698" s="116"/>
    </row>
    <row r="1699" spans="2:6" x14ac:dyDescent="0.4">
      <c r="B1699" s="24" t="s">
        <v>7</v>
      </c>
      <c r="C1699" s="113" t="s">
        <v>32</v>
      </c>
      <c r="D1699" s="111"/>
      <c r="E1699" s="111"/>
      <c r="F1699" s="114"/>
    </row>
    <row r="1700" spans="2:6" x14ac:dyDescent="0.4">
      <c r="B1700" s="11" t="s">
        <v>1</v>
      </c>
      <c r="C1700" s="12" t="s">
        <v>2</v>
      </c>
      <c r="D1700" s="12" t="s">
        <v>3</v>
      </c>
      <c r="E1700" s="12" t="s">
        <v>4</v>
      </c>
      <c r="F1700" s="13" t="s">
        <v>5</v>
      </c>
    </row>
    <row r="1701" spans="2:6" x14ac:dyDescent="0.4">
      <c r="B1701" s="18" t="s">
        <v>1287</v>
      </c>
      <c r="C1701" s="19" t="s">
        <v>28</v>
      </c>
      <c r="D1701" s="19">
        <v>100</v>
      </c>
      <c r="E1701" s="19" t="s">
        <v>1687</v>
      </c>
      <c r="F1701" s="17" t="s">
        <v>0</v>
      </c>
    </row>
    <row r="1702" spans="2:6" x14ac:dyDescent="0.4">
      <c r="B1702" s="18" t="s">
        <v>53</v>
      </c>
      <c r="C1702" s="16" t="s">
        <v>31</v>
      </c>
      <c r="D1702" s="16"/>
      <c r="E1702" s="19" t="s">
        <v>1688</v>
      </c>
      <c r="F1702" s="17"/>
    </row>
    <row r="1703" spans="2:6" x14ac:dyDescent="0.4">
      <c r="B1703" s="18" t="s">
        <v>1288</v>
      </c>
      <c r="C1703" s="19" t="s">
        <v>28</v>
      </c>
      <c r="D1703" s="19">
        <v>100</v>
      </c>
      <c r="E1703" s="19" t="s">
        <v>1689</v>
      </c>
      <c r="F1703" s="17"/>
    </row>
    <row r="1704" spans="2:6" x14ac:dyDescent="0.4">
      <c r="B1704" s="18" t="s">
        <v>1290</v>
      </c>
      <c r="C1704" s="19" t="s">
        <v>30</v>
      </c>
      <c r="D1704" s="19"/>
      <c r="E1704" s="19" t="s">
        <v>1690</v>
      </c>
      <c r="F1704" s="40"/>
    </row>
    <row r="1705" spans="2:6" ht="34.299999999999997" x14ac:dyDescent="0.4">
      <c r="B1705" s="18" t="s">
        <v>35</v>
      </c>
      <c r="C1705" s="19" t="s">
        <v>30</v>
      </c>
      <c r="D1705" s="19"/>
      <c r="E1705" s="19" t="s">
        <v>2052</v>
      </c>
      <c r="F1705" s="40"/>
    </row>
    <row r="1706" spans="2:6" ht="34.299999999999997" x14ac:dyDescent="0.4">
      <c r="B1706" s="18" t="s">
        <v>36</v>
      </c>
      <c r="C1706" s="19" t="s">
        <v>30</v>
      </c>
      <c r="D1706" s="19"/>
      <c r="E1706" s="19" t="s">
        <v>2053</v>
      </c>
      <c r="F1706" s="40"/>
    </row>
    <row r="1707" spans="2:6" ht="34.299999999999997" x14ac:dyDescent="0.4">
      <c r="B1707" s="15" t="s">
        <v>1307</v>
      </c>
      <c r="C1707" s="16" t="s">
        <v>28</v>
      </c>
      <c r="D1707" s="16">
        <v>10</v>
      </c>
      <c r="E1707" s="19" t="s">
        <v>1306</v>
      </c>
      <c r="F1707" s="40"/>
    </row>
    <row r="1708" spans="2:6" ht="34.299999999999997" x14ac:dyDescent="0.4">
      <c r="B1708" s="18" t="s">
        <v>1308</v>
      </c>
      <c r="C1708" s="19" t="s">
        <v>30</v>
      </c>
      <c r="D1708" s="19"/>
      <c r="E1708" s="19" t="s">
        <v>1309</v>
      </c>
      <c r="F1708" s="40"/>
    </row>
    <row r="1709" spans="2:6" x14ac:dyDescent="0.4">
      <c r="B1709" s="18" t="s">
        <v>874</v>
      </c>
      <c r="C1709" s="19" t="s">
        <v>29</v>
      </c>
      <c r="D1709" s="19"/>
      <c r="E1709" s="19" t="s">
        <v>1704</v>
      </c>
      <c r="F1709" s="40"/>
    </row>
    <row r="1710" spans="2:6" x14ac:dyDescent="0.4">
      <c r="B1710" s="18" t="s">
        <v>1691</v>
      </c>
      <c r="C1710" s="19" t="s">
        <v>30</v>
      </c>
      <c r="D1710" s="19"/>
      <c r="E1710" s="19" t="s">
        <v>1706</v>
      </c>
      <c r="F1710" s="40"/>
    </row>
    <row r="1711" spans="2:6" x14ac:dyDescent="0.4">
      <c r="B1711" s="18" t="s">
        <v>1692</v>
      </c>
      <c r="C1711" s="19" t="s">
        <v>30</v>
      </c>
      <c r="D1711" s="19"/>
      <c r="E1711" s="19" t="s">
        <v>1707</v>
      </c>
      <c r="F1711" s="40"/>
    </row>
    <row r="1712" spans="2:6" x14ac:dyDescent="0.4">
      <c r="B1712" s="18" t="s">
        <v>1693</v>
      </c>
      <c r="C1712" s="19" t="s">
        <v>30</v>
      </c>
      <c r="D1712" s="19"/>
      <c r="E1712" s="19" t="s">
        <v>1708</v>
      </c>
      <c r="F1712" s="40"/>
    </row>
    <row r="1713" spans="2:6" x14ac:dyDescent="0.4">
      <c r="B1713" s="18" t="s">
        <v>1694</v>
      </c>
      <c r="C1713" s="19" t="s">
        <v>30</v>
      </c>
      <c r="D1713" s="19"/>
      <c r="E1713" s="19" t="s">
        <v>1709</v>
      </c>
      <c r="F1713" s="40"/>
    </row>
    <row r="1714" spans="2:6" x14ac:dyDescent="0.4">
      <c r="B1714" s="18" t="s">
        <v>1695</v>
      </c>
      <c r="C1714" s="19" t="s">
        <v>30</v>
      </c>
      <c r="D1714" s="19"/>
      <c r="E1714" s="19" t="s">
        <v>1710</v>
      </c>
      <c r="F1714" s="40"/>
    </row>
    <row r="1715" spans="2:6" x14ac:dyDescent="0.4">
      <c r="B1715" s="18" t="s">
        <v>1696</v>
      </c>
      <c r="C1715" s="19" t="s">
        <v>30</v>
      </c>
      <c r="D1715" s="19"/>
      <c r="E1715" s="19" t="s">
        <v>1711</v>
      </c>
      <c r="F1715" s="40"/>
    </row>
    <row r="1716" spans="2:6" x14ac:dyDescent="0.4">
      <c r="B1716" s="18" t="s">
        <v>1697</v>
      </c>
      <c r="C1716" s="19" t="s">
        <v>30</v>
      </c>
      <c r="D1716" s="19"/>
      <c r="E1716" s="19" t="s">
        <v>1712</v>
      </c>
      <c r="F1716" s="40"/>
    </row>
    <row r="1717" spans="2:6" x14ac:dyDescent="0.4">
      <c r="B1717" s="18" t="s">
        <v>1698</v>
      </c>
      <c r="C1717" s="19" t="s">
        <v>30</v>
      </c>
      <c r="D1717" s="19"/>
      <c r="E1717" s="19" t="s">
        <v>1713</v>
      </c>
      <c r="F1717" s="40"/>
    </row>
    <row r="1718" spans="2:6" x14ac:dyDescent="0.4">
      <c r="B1718" s="18" t="s">
        <v>1699</v>
      </c>
      <c r="C1718" s="19" t="s">
        <v>30</v>
      </c>
      <c r="D1718" s="19"/>
      <c r="E1718" s="19" t="s">
        <v>1714</v>
      </c>
      <c r="F1718" s="40"/>
    </row>
    <row r="1719" spans="2:6" x14ac:dyDescent="0.4">
      <c r="B1719" s="18" t="s">
        <v>1700</v>
      </c>
      <c r="C1719" s="19" t="s">
        <v>30</v>
      </c>
      <c r="D1719" s="19"/>
      <c r="E1719" s="19" t="s">
        <v>1715</v>
      </c>
      <c r="F1719" s="40"/>
    </row>
    <row r="1720" spans="2:6" x14ac:dyDescent="0.4">
      <c r="B1720" s="18" t="s">
        <v>1701</v>
      </c>
      <c r="C1720" s="19" t="s">
        <v>31</v>
      </c>
      <c r="D1720" s="19"/>
      <c r="E1720" s="19" t="s">
        <v>1703</v>
      </c>
      <c r="F1720" s="40"/>
    </row>
    <row r="1721" spans="2:6" x14ac:dyDescent="0.4">
      <c r="B1721" s="18" t="s">
        <v>1702</v>
      </c>
      <c r="C1721" s="19" t="s">
        <v>31</v>
      </c>
      <c r="D1721" s="19"/>
      <c r="E1721" s="19" t="s">
        <v>1705</v>
      </c>
      <c r="F1721" s="40"/>
    </row>
    <row r="1722" spans="2:6" x14ac:dyDescent="0.4">
      <c r="B1722" s="20"/>
      <c r="C1722" s="21"/>
      <c r="D1722" s="21"/>
      <c r="E1722" s="21"/>
      <c r="F1722" s="22"/>
    </row>
    <row r="1723" spans="2:6" x14ac:dyDescent="0.4">
      <c r="B1723" s="123" t="s">
        <v>875</v>
      </c>
      <c r="C1723" s="124"/>
      <c r="D1723" s="124"/>
      <c r="E1723" s="125" t="s">
        <v>892</v>
      </c>
      <c r="F1723" s="126"/>
    </row>
    <row r="1724" spans="2:6" x14ac:dyDescent="0.4">
      <c r="B1724" s="127" t="s">
        <v>1716</v>
      </c>
      <c r="C1724" s="128"/>
      <c r="D1724" s="128"/>
      <c r="E1724" s="115" t="s">
        <v>1720</v>
      </c>
      <c r="F1724" s="116"/>
    </row>
    <row r="1725" spans="2:6" ht="33.75" customHeight="1" x14ac:dyDescent="0.4">
      <c r="B1725" s="132" t="s">
        <v>1717</v>
      </c>
      <c r="C1725" s="133"/>
      <c r="D1725" s="133"/>
      <c r="E1725" s="58" t="s">
        <v>1721</v>
      </c>
      <c r="F1725" s="82"/>
    </row>
    <row r="1726" spans="2:6" ht="36.75" customHeight="1" x14ac:dyDescent="0.4">
      <c r="B1726" s="132" t="s">
        <v>1718</v>
      </c>
      <c r="C1726" s="133"/>
      <c r="D1726" s="133"/>
      <c r="E1726" s="58" t="s">
        <v>1721</v>
      </c>
      <c r="F1726" s="82"/>
    </row>
    <row r="1727" spans="2:6" ht="36" customHeight="1" x14ac:dyDescent="0.4">
      <c r="B1727" s="132" t="s">
        <v>1719</v>
      </c>
      <c r="C1727" s="133"/>
      <c r="D1727" s="133"/>
      <c r="E1727" s="58" t="s">
        <v>1721</v>
      </c>
      <c r="F1727" s="82"/>
    </row>
    <row r="1728" spans="2:6" x14ac:dyDescent="0.4">
      <c r="B1728" s="127" t="s">
        <v>1722</v>
      </c>
      <c r="C1728" s="128"/>
      <c r="D1728" s="128"/>
      <c r="E1728" s="115" t="s">
        <v>1720</v>
      </c>
      <c r="F1728" s="116"/>
    </row>
    <row r="1729" spans="2:6" x14ac:dyDescent="0.4">
      <c r="B1729" s="127" t="s">
        <v>1723</v>
      </c>
      <c r="C1729" s="128"/>
      <c r="D1729" s="128"/>
      <c r="E1729" s="115" t="s">
        <v>1720</v>
      </c>
      <c r="F1729" s="116"/>
    </row>
    <row r="1730" spans="2:6" x14ac:dyDescent="0.4">
      <c r="B1730" s="127" t="s">
        <v>1724</v>
      </c>
      <c r="C1730" s="128"/>
      <c r="D1730" s="128"/>
      <c r="E1730" s="115" t="s">
        <v>1725</v>
      </c>
      <c r="F1730" s="116"/>
    </row>
    <row r="1731" spans="2:6" x14ac:dyDescent="0.4">
      <c r="B1731" s="127" t="s">
        <v>1726</v>
      </c>
      <c r="C1731" s="128"/>
      <c r="D1731" s="128"/>
      <c r="E1731" s="58" t="s">
        <v>1725</v>
      </c>
      <c r="F1731" s="82"/>
    </row>
    <row r="1732" spans="2:6" x14ac:dyDescent="0.4">
      <c r="B1732" s="127" t="s">
        <v>1727</v>
      </c>
      <c r="C1732" s="128"/>
      <c r="D1732" s="128"/>
      <c r="E1732" s="58" t="s">
        <v>1725</v>
      </c>
      <c r="F1732" s="82"/>
    </row>
    <row r="1733" spans="2:6" ht="34.5" customHeight="1" x14ac:dyDescent="0.4">
      <c r="B1733" s="132" t="s">
        <v>1728</v>
      </c>
      <c r="C1733" s="133"/>
      <c r="D1733" s="133"/>
      <c r="E1733" s="58" t="s">
        <v>1725</v>
      </c>
      <c r="F1733" s="82"/>
    </row>
    <row r="1734" spans="2:6" ht="36.75" customHeight="1" x14ac:dyDescent="0.4">
      <c r="B1734" s="117" t="s">
        <v>1729</v>
      </c>
      <c r="C1734" s="118"/>
      <c r="D1734" s="119"/>
      <c r="E1734" s="58" t="s">
        <v>1725</v>
      </c>
      <c r="F1734" s="82"/>
    </row>
    <row r="1735" spans="2:6" x14ac:dyDescent="0.4">
      <c r="B1735" s="127" t="s">
        <v>1730</v>
      </c>
      <c r="C1735" s="128"/>
      <c r="D1735" s="128"/>
      <c r="E1735" s="58" t="s">
        <v>1725</v>
      </c>
      <c r="F1735" s="82"/>
    </row>
    <row r="1736" spans="2:6" ht="34.5" customHeight="1" x14ac:dyDescent="0.4">
      <c r="B1736" s="132" t="s">
        <v>1731</v>
      </c>
      <c r="C1736" s="133"/>
      <c r="D1736" s="133"/>
      <c r="E1736" s="58" t="s">
        <v>1725</v>
      </c>
      <c r="F1736" s="82"/>
    </row>
    <row r="1737" spans="2:6" x14ac:dyDescent="0.4">
      <c r="B1737" s="127" t="s">
        <v>1732</v>
      </c>
      <c r="C1737" s="128"/>
      <c r="D1737" s="128"/>
      <c r="E1737" s="58" t="s">
        <v>1720</v>
      </c>
      <c r="F1737" s="82"/>
    </row>
    <row r="1738" spans="2:6" x14ac:dyDescent="0.4">
      <c r="B1738" s="127" t="s">
        <v>1733</v>
      </c>
      <c r="C1738" s="128"/>
      <c r="D1738" s="128"/>
      <c r="E1738" s="58" t="s">
        <v>1720</v>
      </c>
      <c r="F1738" s="82"/>
    </row>
    <row r="1739" spans="2:6" x14ac:dyDescent="0.4">
      <c r="B1739" s="127" t="s">
        <v>1734</v>
      </c>
      <c r="C1739" s="128"/>
      <c r="D1739" s="128"/>
      <c r="E1739" s="58" t="s">
        <v>1720</v>
      </c>
      <c r="F1739" s="82"/>
    </row>
    <row r="1740" spans="2:6" ht="37.5" customHeight="1" x14ac:dyDescent="0.4">
      <c r="B1740" s="132" t="s">
        <v>1735</v>
      </c>
      <c r="C1740" s="133"/>
      <c r="D1740" s="133"/>
      <c r="E1740" s="58" t="s">
        <v>1720</v>
      </c>
      <c r="F1740" s="82"/>
    </row>
    <row r="1741" spans="2:6" x14ac:dyDescent="0.4">
      <c r="B1741" s="127" t="s">
        <v>1736</v>
      </c>
      <c r="C1741" s="128"/>
      <c r="D1741" s="128"/>
      <c r="E1741" s="58" t="s">
        <v>1720</v>
      </c>
      <c r="F1741" s="82"/>
    </row>
    <row r="1742" spans="2:6" ht="38.25" customHeight="1" x14ac:dyDescent="0.4">
      <c r="B1742" s="132" t="s">
        <v>1737</v>
      </c>
      <c r="C1742" s="133"/>
      <c r="D1742" s="133"/>
      <c r="E1742" s="115" t="s">
        <v>1725</v>
      </c>
      <c r="F1742" s="116"/>
    </row>
    <row r="1743" spans="2:6" ht="34.5" customHeight="1" x14ac:dyDescent="0.4">
      <c r="B1743" s="132" t="s">
        <v>1738</v>
      </c>
      <c r="C1743" s="133"/>
      <c r="D1743" s="133"/>
      <c r="E1743" s="115" t="s">
        <v>1720</v>
      </c>
      <c r="F1743" s="116"/>
    </row>
    <row r="1744" spans="2:6" ht="37.5" customHeight="1" x14ac:dyDescent="0.4">
      <c r="B1744" s="132" t="s">
        <v>1739</v>
      </c>
      <c r="C1744" s="133"/>
      <c r="D1744" s="133"/>
      <c r="E1744" s="115" t="s">
        <v>1720</v>
      </c>
      <c r="F1744" s="116"/>
    </row>
    <row r="1745" spans="2:6" x14ac:dyDescent="0.4">
      <c r="B1745" s="127" t="s">
        <v>1740</v>
      </c>
      <c r="C1745" s="128"/>
      <c r="D1745" s="128"/>
      <c r="E1745" s="115" t="s">
        <v>1720</v>
      </c>
      <c r="F1745" s="116"/>
    </row>
    <row r="1746" spans="2:6" x14ac:dyDescent="0.4">
      <c r="B1746" s="127" t="s">
        <v>1741</v>
      </c>
      <c r="C1746" s="128"/>
      <c r="D1746" s="128"/>
      <c r="E1746" s="115" t="s">
        <v>1720</v>
      </c>
      <c r="F1746" s="116"/>
    </row>
    <row r="1747" spans="2:6" ht="36.75" customHeight="1" x14ac:dyDescent="0.4">
      <c r="B1747" s="132" t="s">
        <v>1742</v>
      </c>
      <c r="C1747" s="133"/>
      <c r="D1747" s="133"/>
      <c r="E1747" s="58" t="s">
        <v>1720</v>
      </c>
      <c r="F1747" s="82"/>
    </row>
    <row r="1748" spans="2:6" ht="36.75" customHeight="1" x14ac:dyDescent="0.4">
      <c r="B1748" s="132" t="s">
        <v>1743</v>
      </c>
      <c r="C1748" s="133"/>
      <c r="D1748" s="133"/>
      <c r="E1748" s="58" t="s">
        <v>1720</v>
      </c>
      <c r="F1748" s="82"/>
    </row>
    <row r="1749" spans="2:6" ht="33.75" customHeight="1" x14ac:dyDescent="0.4">
      <c r="B1749" s="132" t="s">
        <v>1744</v>
      </c>
      <c r="C1749" s="133"/>
      <c r="D1749" s="133"/>
      <c r="E1749" s="58" t="s">
        <v>1720</v>
      </c>
      <c r="F1749" s="82"/>
    </row>
    <row r="1750" spans="2:6" ht="35.25" customHeight="1" x14ac:dyDescent="0.4">
      <c r="B1750" s="132" t="s">
        <v>1745</v>
      </c>
      <c r="C1750" s="133"/>
      <c r="D1750" s="133"/>
      <c r="E1750" s="58" t="s">
        <v>1720</v>
      </c>
      <c r="F1750" s="82"/>
    </row>
    <row r="1751" spans="2:6" ht="36" customHeight="1" x14ac:dyDescent="0.4">
      <c r="B1751" s="132" t="s">
        <v>1746</v>
      </c>
      <c r="C1751" s="133"/>
      <c r="D1751" s="133"/>
      <c r="E1751" s="58" t="s">
        <v>1720</v>
      </c>
      <c r="F1751" s="82"/>
    </row>
    <row r="1752" spans="2:6" x14ac:dyDescent="0.4">
      <c r="B1752" s="127" t="s">
        <v>1747</v>
      </c>
      <c r="C1752" s="128"/>
      <c r="D1752" s="128"/>
      <c r="E1752" s="58" t="s">
        <v>1720</v>
      </c>
      <c r="F1752" s="82"/>
    </row>
    <row r="1753" spans="2:6" x14ac:dyDescent="0.4">
      <c r="B1753" s="127" t="s">
        <v>1748</v>
      </c>
      <c r="C1753" s="128"/>
      <c r="D1753" s="128"/>
      <c r="E1753" s="58" t="s">
        <v>1720</v>
      </c>
      <c r="F1753" s="82"/>
    </row>
    <row r="1754" spans="2:6" x14ac:dyDescent="0.4">
      <c r="B1754" s="127" t="s">
        <v>1749</v>
      </c>
      <c r="C1754" s="128"/>
      <c r="D1754" s="128"/>
      <c r="E1754" s="58" t="s">
        <v>1720</v>
      </c>
      <c r="F1754" s="82"/>
    </row>
    <row r="1755" spans="2:6" x14ac:dyDescent="0.4">
      <c r="B1755" s="127" t="s">
        <v>1750</v>
      </c>
      <c r="C1755" s="128"/>
      <c r="D1755" s="128"/>
      <c r="E1755" s="58" t="s">
        <v>1720</v>
      </c>
      <c r="F1755" s="82"/>
    </row>
    <row r="1756" spans="2:6" x14ac:dyDescent="0.4">
      <c r="B1756" s="127" t="s">
        <v>1751</v>
      </c>
      <c r="C1756" s="128"/>
      <c r="D1756" s="128"/>
      <c r="E1756" s="58" t="s">
        <v>1720</v>
      </c>
      <c r="F1756" s="82"/>
    </row>
    <row r="1757" spans="2:6" ht="33" customHeight="1" x14ac:dyDescent="0.4">
      <c r="B1757" s="132" t="s">
        <v>1752</v>
      </c>
      <c r="C1757" s="133"/>
      <c r="D1757" s="133"/>
      <c r="E1757" s="58" t="s">
        <v>1720</v>
      </c>
      <c r="F1757" s="82"/>
    </row>
    <row r="1758" spans="2:6" ht="33.75" customHeight="1" x14ac:dyDescent="0.4">
      <c r="B1758" s="132" t="s">
        <v>1753</v>
      </c>
      <c r="C1758" s="133"/>
      <c r="D1758" s="133"/>
      <c r="E1758" s="58" t="s">
        <v>1720</v>
      </c>
      <c r="F1758" s="82"/>
    </row>
    <row r="1759" spans="2:6" ht="34.5" customHeight="1" x14ac:dyDescent="0.4">
      <c r="B1759" s="132" t="s">
        <v>1754</v>
      </c>
      <c r="C1759" s="133"/>
      <c r="D1759" s="133"/>
      <c r="E1759" s="58" t="s">
        <v>1720</v>
      </c>
      <c r="F1759" s="82"/>
    </row>
    <row r="1760" spans="2:6" ht="34.5" customHeight="1" x14ac:dyDescent="0.4">
      <c r="B1760" s="132" t="s">
        <v>1755</v>
      </c>
      <c r="C1760" s="133"/>
      <c r="D1760" s="133"/>
      <c r="E1760" s="58" t="s">
        <v>1720</v>
      </c>
      <c r="F1760" s="82"/>
    </row>
    <row r="1761" spans="2:6" ht="33.75" customHeight="1" x14ac:dyDescent="0.4">
      <c r="B1761" s="117" t="s">
        <v>1756</v>
      </c>
      <c r="C1761" s="118"/>
      <c r="D1761" s="119"/>
      <c r="E1761" s="58" t="s">
        <v>1720</v>
      </c>
      <c r="F1761" s="82"/>
    </row>
    <row r="1762" spans="2:6" ht="32.25" customHeight="1" x14ac:dyDescent="0.4">
      <c r="B1762" s="132" t="s">
        <v>1757</v>
      </c>
      <c r="C1762" s="133"/>
      <c r="D1762" s="133"/>
      <c r="E1762" s="58" t="s">
        <v>1720</v>
      </c>
      <c r="F1762" s="82"/>
    </row>
    <row r="1763" spans="2:6" x14ac:dyDescent="0.4">
      <c r="B1763" s="110"/>
      <c r="C1763" s="111"/>
      <c r="D1763" s="112"/>
      <c r="E1763" s="113"/>
      <c r="F1763" s="114"/>
    </row>
    <row r="1765" spans="2:6" x14ac:dyDescent="0.4">
      <c r="B1765" s="47" t="s">
        <v>4</v>
      </c>
      <c r="C1765" s="120" t="s">
        <v>1981</v>
      </c>
      <c r="D1765" s="121"/>
      <c r="E1765" s="121"/>
      <c r="F1765" s="122"/>
    </row>
    <row r="1766" spans="2:6" ht="33.75" customHeight="1" x14ac:dyDescent="0.4">
      <c r="B1766" s="48" t="s">
        <v>222</v>
      </c>
      <c r="C1766" s="115" t="s">
        <v>1957</v>
      </c>
      <c r="D1766" s="118"/>
      <c r="E1766" s="118"/>
      <c r="F1766" s="116"/>
    </row>
    <row r="1767" spans="2:6" x14ac:dyDescent="0.4">
      <c r="B1767" s="36" t="s">
        <v>218</v>
      </c>
      <c r="C1767" s="115" t="s">
        <v>387</v>
      </c>
      <c r="D1767" s="118"/>
      <c r="E1767" s="118"/>
      <c r="F1767" s="116"/>
    </row>
    <row r="1768" spans="2:6" x14ac:dyDescent="0.4">
      <c r="B1768" s="23" t="s">
        <v>219</v>
      </c>
      <c r="C1768" s="115" t="s">
        <v>1950</v>
      </c>
      <c r="D1768" s="118"/>
      <c r="E1768" s="118"/>
      <c r="F1768" s="116"/>
    </row>
    <row r="1769" spans="2:6" x14ac:dyDescent="0.4">
      <c r="B1769" s="36" t="s">
        <v>138</v>
      </c>
      <c r="C1769" s="115" t="s">
        <v>1951</v>
      </c>
      <c r="D1769" s="118"/>
      <c r="E1769" s="118"/>
      <c r="F1769" s="116"/>
    </row>
    <row r="1770" spans="2:6" x14ac:dyDescent="0.4">
      <c r="B1770" s="36" t="s">
        <v>220</v>
      </c>
      <c r="C1770" s="115" t="s">
        <v>239</v>
      </c>
      <c r="D1770" s="118"/>
      <c r="E1770" s="118"/>
      <c r="F1770" s="116"/>
    </row>
    <row r="1771" spans="2:6" x14ac:dyDescent="0.4">
      <c r="B1771" s="23" t="s">
        <v>38</v>
      </c>
      <c r="C1771" s="115" t="s">
        <v>1425</v>
      </c>
      <c r="D1771" s="118"/>
      <c r="E1771" s="118"/>
      <c r="F1771" s="116"/>
    </row>
    <row r="1772" spans="2:6" x14ac:dyDescent="0.4">
      <c r="B1772" s="36" t="s">
        <v>221</v>
      </c>
      <c r="C1772" s="115" t="s">
        <v>246</v>
      </c>
      <c r="D1772" s="118"/>
      <c r="E1772" s="118"/>
      <c r="F1772" s="116"/>
    </row>
    <row r="1773" spans="2:6" x14ac:dyDescent="0.4">
      <c r="B1773" s="36" t="s">
        <v>223</v>
      </c>
      <c r="C1773" s="115" t="s">
        <v>1425</v>
      </c>
      <c r="D1773" s="118"/>
      <c r="E1773" s="118"/>
      <c r="F1773" s="116"/>
    </row>
    <row r="1774" spans="2:6" x14ac:dyDescent="0.4">
      <c r="B1774" s="24" t="s">
        <v>7</v>
      </c>
      <c r="C1774" s="113" t="s">
        <v>32</v>
      </c>
      <c r="D1774" s="111"/>
      <c r="E1774" s="111"/>
      <c r="F1774" s="114"/>
    </row>
    <row r="1775" spans="2:6" x14ac:dyDescent="0.4">
      <c r="B1775" s="11" t="s">
        <v>1</v>
      </c>
      <c r="C1775" s="12" t="s">
        <v>2</v>
      </c>
      <c r="D1775" s="12" t="s">
        <v>3</v>
      </c>
      <c r="E1775" s="12" t="s">
        <v>4</v>
      </c>
      <c r="F1775" s="13" t="s">
        <v>5</v>
      </c>
    </row>
    <row r="1776" spans="2:6" x14ac:dyDescent="0.4">
      <c r="B1776" s="18" t="s">
        <v>1287</v>
      </c>
      <c r="C1776" s="19" t="s">
        <v>28</v>
      </c>
      <c r="D1776" s="19">
        <v>100</v>
      </c>
      <c r="E1776" s="19" t="s">
        <v>34</v>
      </c>
      <c r="F1776" s="17" t="s">
        <v>0</v>
      </c>
    </row>
    <row r="1777" spans="2:6" ht="34.299999999999997" x14ac:dyDescent="0.4">
      <c r="B1777" s="18" t="s">
        <v>35</v>
      </c>
      <c r="C1777" s="19" t="s">
        <v>30</v>
      </c>
      <c r="D1777" s="19"/>
      <c r="E1777" s="19" t="s">
        <v>2052</v>
      </c>
      <c r="F1777" s="17"/>
    </row>
    <row r="1778" spans="2:6" ht="34.299999999999997" x14ac:dyDescent="0.4">
      <c r="B1778" s="18" t="s">
        <v>36</v>
      </c>
      <c r="C1778" s="19" t="s">
        <v>30</v>
      </c>
      <c r="D1778" s="19"/>
      <c r="E1778" s="19" t="s">
        <v>2053</v>
      </c>
      <c r="F1778" s="40"/>
    </row>
    <row r="1779" spans="2:6" x14ac:dyDescent="0.4">
      <c r="B1779" s="20"/>
      <c r="C1779" s="21"/>
      <c r="D1779" s="21"/>
      <c r="E1779" s="21"/>
      <c r="F1779" s="22"/>
    </row>
    <row r="1780" spans="2:6" x14ac:dyDescent="0.4">
      <c r="B1780" s="123" t="s">
        <v>875</v>
      </c>
      <c r="C1780" s="124"/>
      <c r="D1780" s="124"/>
      <c r="E1780" s="125" t="s">
        <v>892</v>
      </c>
      <c r="F1780" s="126"/>
    </row>
    <row r="1781" spans="2:6" x14ac:dyDescent="0.4">
      <c r="B1781" s="127" t="s">
        <v>880</v>
      </c>
      <c r="C1781" s="128"/>
      <c r="D1781" s="128"/>
      <c r="E1781" s="115"/>
      <c r="F1781" s="116"/>
    </row>
    <row r="1782" spans="2:6" x14ac:dyDescent="0.4">
      <c r="B1782" s="129"/>
      <c r="C1782" s="130"/>
      <c r="D1782" s="130"/>
      <c r="E1782" s="130"/>
      <c r="F1782" s="131"/>
    </row>
    <row r="1784" spans="2:6" x14ac:dyDescent="0.4">
      <c r="B1784" s="47" t="s">
        <v>4</v>
      </c>
      <c r="C1784" s="120" t="s">
        <v>1982</v>
      </c>
      <c r="D1784" s="121"/>
      <c r="E1784" s="121"/>
      <c r="F1784" s="122"/>
    </row>
    <row r="1785" spans="2:6" ht="37.5" customHeight="1" x14ac:dyDescent="0.4">
      <c r="B1785" s="48" t="s">
        <v>222</v>
      </c>
      <c r="C1785" s="115" t="s">
        <v>1957</v>
      </c>
      <c r="D1785" s="118"/>
      <c r="E1785" s="118"/>
      <c r="F1785" s="116"/>
    </row>
    <row r="1786" spans="2:6" x14ac:dyDescent="0.4">
      <c r="B1786" s="36" t="s">
        <v>218</v>
      </c>
      <c r="C1786" s="115" t="s">
        <v>387</v>
      </c>
      <c r="D1786" s="118"/>
      <c r="E1786" s="118"/>
      <c r="F1786" s="116"/>
    </row>
    <row r="1787" spans="2:6" x14ac:dyDescent="0.4">
      <c r="B1787" s="23" t="s">
        <v>219</v>
      </c>
      <c r="C1787" s="115" t="s">
        <v>1952</v>
      </c>
      <c r="D1787" s="118"/>
      <c r="E1787" s="118"/>
      <c r="F1787" s="116"/>
    </row>
    <row r="1788" spans="2:6" x14ac:dyDescent="0.4">
      <c r="B1788" s="36" t="s">
        <v>138</v>
      </c>
      <c r="C1788" s="115" t="s">
        <v>1953</v>
      </c>
      <c r="D1788" s="118"/>
      <c r="E1788" s="118"/>
      <c r="F1788" s="116"/>
    </row>
    <row r="1789" spans="2:6" x14ac:dyDescent="0.4">
      <c r="B1789" s="36" t="s">
        <v>220</v>
      </c>
      <c r="C1789" s="115" t="s">
        <v>239</v>
      </c>
      <c r="D1789" s="118"/>
      <c r="E1789" s="118"/>
      <c r="F1789" s="116"/>
    </row>
    <row r="1790" spans="2:6" x14ac:dyDescent="0.4">
      <c r="B1790" s="23" t="s">
        <v>38</v>
      </c>
      <c r="C1790" s="115" t="s">
        <v>1954</v>
      </c>
      <c r="D1790" s="118"/>
      <c r="E1790" s="118"/>
      <c r="F1790" s="116"/>
    </row>
    <row r="1791" spans="2:6" x14ac:dyDescent="0.4">
      <c r="B1791" s="36" t="s">
        <v>221</v>
      </c>
      <c r="C1791" s="115" t="s">
        <v>246</v>
      </c>
      <c r="D1791" s="118"/>
      <c r="E1791" s="118"/>
      <c r="F1791" s="116"/>
    </row>
    <row r="1792" spans="2:6" x14ac:dyDescent="0.4">
      <c r="B1792" s="36" t="s">
        <v>223</v>
      </c>
      <c r="C1792" s="115" t="s">
        <v>1954</v>
      </c>
      <c r="D1792" s="118"/>
      <c r="E1792" s="118"/>
      <c r="F1792" s="116"/>
    </row>
    <row r="1793" spans="2:6" x14ac:dyDescent="0.4">
      <c r="B1793" s="24" t="s">
        <v>7</v>
      </c>
      <c r="C1793" s="113" t="s">
        <v>89</v>
      </c>
      <c r="D1793" s="111"/>
      <c r="E1793" s="111"/>
      <c r="F1793" s="114"/>
    </row>
    <row r="1794" spans="2:6" x14ac:dyDescent="0.4">
      <c r="B1794" s="11" t="s">
        <v>1</v>
      </c>
      <c r="C1794" s="12" t="s">
        <v>2</v>
      </c>
      <c r="D1794" s="12" t="s">
        <v>3</v>
      </c>
      <c r="E1794" s="12" t="s">
        <v>4</v>
      </c>
      <c r="F1794" s="13" t="s">
        <v>5</v>
      </c>
    </row>
    <row r="1795" spans="2:6" x14ac:dyDescent="0.4">
      <c r="B1795" s="18" t="s">
        <v>1955</v>
      </c>
      <c r="C1795" s="19" t="s">
        <v>28</v>
      </c>
      <c r="D1795" s="19">
        <v>50</v>
      </c>
      <c r="E1795" s="19" t="s">
        <v>1956</v>
      </c>
      <c r="F1795" s="17" t="s">
        <v>0</v>
      </c>
    </row>
    <row r="1796" spans="2:6" x14ac:dyDescent="0.4">
      <c r="B1796" s="20"/>
      <c r="C1796" s="21"/>
      <c r="D1796" s="21"/>
      <c r="E1796" s="21"/>
      <c r="F1796" s="22"/>
    </row>
    <row r="1797" spans="2:6" x14ac:dyDescent="0.4">
      <c r="B1797" s="123" t="s">
        <v>875</v>
      </c>
      <c r="C1797" s="124"/>
      <c r="D1797" s="124"/>
      <c r="E1797" s="125" t="s">
        <v>892</v>
      </c>
      <c r="F1797" s="126"/>
    </row>
    <row r="1798" spans="2:6" x14ac:dyDescent="0.4">
      <c r="B1798" s="127" t="s">
        <v>880</v>
      </c>
      <c r="C1798" s="128"/>
      <c r="D1798" s="128"/>
      <c r="E1798" s="115"/>
      <c r="F1798" s="116"/>
    </row>
    <row r="1799" spans="2:6" x14ac:dyDescent="0.4">
      <c r="B1799" s="129"/>
      <c r="C1799" s="130"/>
      <c r="D1799" s="130"/>
      <c r="E1799" s="130"/>
      <c r="F1799" s="131"/>
    </row>
    <row r="1801" spans="2:6" x14ac:dyDescent="0.4">
      <c r="B1801" s="47" t="s">
        <v>4</v>
      </c>
      <c r="C1801" s="120" t="s">
        <v>1983</v>
      </c>
      <c r="D1801" s="121"/>
      <c r="E1801" s="121"/>
      <c r="F1801" s="122"/>
    </row>
    <row r="1802" spans="2:6" ht="33.75" customHeight="1" x14ac:dyDescent="0.4">
      <c r="B1802" s="48" t="s">
        <v>222</v>
      </c>
      <c r="C1802" s="115" t="s">
        <v>1957</v>
      </c>
      <c r="D1802" s="118"/>
      <c r="E1802" s="118"/>
      <c r="F1802" s="116"/>
    </row>
    <row r="1803" spans="2:6" x14ac:dyDescent="0.4">
      <c r="B1803" s="36" t="s">
        <v>218</v>
      </c>
      <c r="C1803" s="115" t="s">
        <v>387</v>
      </c>
      <c r="D1803" s="118"/>
      <c r="E1803" s="118"/>
      <c r="F1803" s="116"/>
    </row>
    <row r="1804" spans="2:6" x14ac:dyDescent="0.4">
      <c r="B1804" s="23" t="s">
        <v>219</v>
      </c>
      <c r="C1804" s="115" t="s">
        <v>1958</v>
      </c>
      <c r="D1804" s="118"/>
      <c r="E1804" s="118"/>
      <c r="F1804" s="116"/>
    </row>
    <row r="1805" spans="2:6" x14ac:dyDescent="0.4">
      <c r="B1805" s="36" t="s">
        <v>138</v>
      </c>
      <c r="C1805" s="115" t="s">
        <v>1959</v>
      </c>
      <c r="D1805" s="118"/>
      <c r="E1805" s="118"/>
      <c r="F1805" s="116"/>
    </row>
    <row r="1806" spans="2:6" x14ac:dyDescent="0.4">
      <c r="B1806" s="36" t="s">
        <v>220</v>
      </c>
      <c r="C1806" s="115" t="s">
        <v>239</v>
      </c>
      <c r="D1806" s="118"/>
      <c r="E1806" s="118"/>
      <c r="F1806" s="116"/>
    </row>
    <row r="1807" spans="2:6" x14ac:dyDescent="0.4">
      <c r="B1807" s="23" t="s">
        <v>38</v>
      </c>
      <c r="C1807" s="115" t="s">
        <v>1960</v>
      </c>
      <c r="D1807" s="118"/>
      <c r="E1807" s="118"/>
      <c r="F1807" s="116"/>
    </row>
    <row r="1808" spans="2:6" x14ac:dyDescent="0.4">
      <c r="B1808" s="36" t="s">
        <v>221</v>
      </c>
      <c r="C1808" s="115" t="s">
        <v>246</v>
      </c>
      <c r="D1808" s="118"/>
      <c r="E1808" s="118"/>
      <c r="F1808" s="116"/>
    </row>
    <row r="1809" spans="2:6" x14ac:dyDescent="0.4">
      <c r="B1809" s="36" t="s">
        <v>223</v>
      </c>
      <c r="C1809" s="115" t="s">
        <v>1960</v>
      </c>
      <c r="D1809" s="118"/>
      <c r="E1809" s="118"/>
      <c r="F1809" s="116"/>
    </row>
    <row r="1810" spans="2:6" x14ac:dyDescent="0.4">
      <c r="B1810" s="24" t="s">
        <v>7</v>
      </c>
      <c r="C1810" s="113" t="s">
        <v>89</v>
      </c>
      <c r="D1810" s="111"/>
      <c r="E1810" s="111"/>
      <c r="F1810" s="114"/>
    </row>
    <row r="1811" spans="2:6" x14ac:dyDescent="0.4">
      <c r="B1811" s="11" t="s">
        <v>1</v>
      </c>
      <c r="C1811" s="12" t="s">
        <v>2</v>
      </c>
      <c r="D1811" s="12" t="s">
        <v>3</v>
      </c>
      <c r="E1811" s="12" t="s">
        <v>4</v>
      </c>
      <c r="F1811" s="13" t="s">
        <v>5</v>
      </c>
    </row>
    <row r="1812" spans="2:6" x14ac:dyDescent="0.4">
      <c r="B1812" s="18" t="s">
        <v>1961</v>
      </c>
      <c r="C1812" s="19" t="s">
        <v>42</v>
      </c>
      <c r="D1812" s="19"/>
      <c r="E1812" s="19" t="s">
        <v>1964</v>
      </c>
      <c r="F1812" s="17" t="s">
        <v>0</v>
      </c>
    </row>
    <row r="1813" spans="2:6" x14ac:dyDescent="0.4">
      <c r="B1813" s="18" t="s">
        <v>1962</v>
      </c>
      <c r="C1813" s="19" t="s">
        <v>28</v>
      </c>
      <c r="D1813" s="19">
        <v>80</v>
      </c>
      <c r="E1813" s="19" t="s">
        <v>1965</v>
      </c>
      <c r="F1813" s="40"/>
    </row>
    <row r="1814" spans="2:6" x14ac:dyDescent="0.4">
      <c r="B1814" s="18" t="s">
        <v>1963</v>
      </c>
      <c r="C1814" s="19" t="s">
        <v>28</v>
      </c>
      <c r="D1814" s="19">
        <v>80</v>
      </c>
      <c r="E1814" s="19" t="s">
        <v>1956</v>
      </c>
      <c r="F1814" s="40"/>
    </row>
    <row r="1815" spans="2:6" x14ac:dyDescent="0.4">
      <c r="B1815" s="18" t="s">
        <v>1431</v>
      </c>
      <c r="C1815" s="19" t="s">
        <v>42</v>
      </c>
      <c r="D1815" s="19"/>
      <c r="E1815" s="19" t="s">
        <v>1966</v>
      </c>
      <c r="F1815" s="40"/>
    </row>
    <row r="1816" spans="2:6" x14ac:dyDescent="0.4">
      <c r="B1816" s="20"/>
      <c r="C1816" s="21"/>
      <c r="D1816" s="21"/>
      <c r="E1816" s="21"/>
      <c r="F1816" s="22"/>
    </row>
    <row r="1817" spans="2:6" x14ac:dyDescent="0.4">
      <c r="B1817" s="123" t="s">
        <v>875</v>
      </c>
      <c r="C1817" s="124"/>
      <c r="D1817" s="124"/>
      <c r="E1817" s="125" t="s">
        <v>892</v>
      </c>
      <c r="F1817" s="126"/>
    </row>
    <row r="1818" spans="2:6" x14ac:dyDescent="0.4">
      <c r="B1818" s="127" t="s">
        <v>880</v>
      </c>
      <c r="C1818" s="128"/>
      <c r="D1818" s="128"/>
      <c r="E1818" s="115"/>
      <c r="F1818" s="116"/>
    </row>
    <row r="1819" spans="2:6" x14ac:dyDescent="0.4">
      <c r="B1819" s="129"/>
      <c r="C1819" s="130"/>
      <c r="D1819" s="130"/>
      <c r="E1819" s="130"/>
      <c r="F1819" s="131"/>
    </row>
    <row r="1821" spans="2:6" x14ac:dyDescent="0.4">
      <c r="B1821" s="47" t="s">
        <v>4</v>
      </c>
      <c r="C1821" s="120" t="s">
        <v>1984</v>
      </c>
      <c r="D1821" s="121"/>
      <c r="E1821" s="121"/>
      <c r="F1821" s="122"/>
    </row>
    <row r="1822" spans="2:6" ht="35.25" customHeight="1" x14ac:dyDescent="0.4">
      <c r="B1822" s="48" t="s">
        <v>222</v>
      </c>
      <c r="C1822" s="115" t="s">
        <v>1957</v>
      </c>
      <c r="D1822" s="118"/>
      <c r="E1822" s="118"/>
      <c r="F1822" s="116"/>
    </row>
    <row r="1823" spans="2:6" x14ac:dyDescent="0.4">
      <c r="B1823" s="36" t="s">
        <v>218</v>
      </c>
      <c r="C1823" s="115" t="s">
        <v>387</v>
      </c>
      <c r="D1823" s="118"/>
      <c r="E1823" s="118"/>
      <c r="F1823" s="116"/>
    </row>
    <row r="1824" spans="2:6" x14ac:dyDescent="0.4">
      <c r="B1824" s="23" t="s">
        <v>219</v>
      </c>
      <c r="C1824" s="115" t="s">
        <v>1967</v>
      </c>
      <c r="D1824" s="118"/>
      <c r="E1824" s="118"/>
      <c r="F1824" s="116"/>
    </row>
    <row r="1825" spans="2:6" x14ac:dyDescent="0.4">
      <c r="B1825" s="36" t="s">
        <v>138</v>
      </c>
      <c r="C1825" s="115" t="s">
        <v>1968</v>
      </c>
      <c r="D1825" s="118"/>
      <c r="E1825" s="118"/>
      <c r="F1825" s="116"/>
    </row>
    <row r="1826" spans="2:6" x14ac:dyDescent="0.4">
      <c r="B1826" s="36" t="s">
        <v>220</v>
      </c>
      <c r="C1826" s="115" t="s">
        <v>239</v>
      </c>
      <c r="D1826" s="118"/>
      <c r="E1826" s="118"/>
      <c r="F1826" s="116"/>
    </row>
    <row r="1827" spans="2:6" x14ac:dyDescent="0.4">
      <c r="B1827" s="23" t="s">
        <v>38</v>
      </c>
      <c r="C1827" s="115" t="s">
        <v>1969</v>
      </c>
      <c r="D1827" s="118"/>
      <c r="E1827" s="118"/>
      <c r="F1827" s="116"/>
    </row>
    <row r="1828" spans="2:6" x14ac:dyDescent="0.4">
      <c r="B1828" s="36" t="s">
        <v>221</v>
      </c>
      <c r="C1828" s="115" t="s">
        <v>246</v>
      </c>
      <c r="D1828" s="118"/>
      <c r="E1828" s="118"/>
      <c r="F1828" s="116"/>
    </row>
    <row r="1829" spans="2:6" x14ac:dyDescent="0.4">
      <c r="B1829" s="36" t="s">
        <v>223</v>
      </c>
      <c r="C1829" s="115" t="s">
        <v>1970</v>
      </c>
      <c r="D1829" s="118"/>
      <c r="E1829" s="118"/>
      <c r="F1829" s="116"/>
    </row>
    <row r="1830" spans="2:6" x14ac:dyDescent="0.4">
      <c r="B1830" s="24" t="s">
        <v>7</v>
      </c>
      <c r="C1830" s="113" t="s">
        <v>32</v>
      </c>
      <c r="D1830" s="111"/>
      <c r="E1830" s="111"/>
      <c r="F1830" s="114"/>
    </row>
    <row r="1831" spans="2:6" x14ac:dyDescent="0.4">
      <c r="B1831" s="11" t="s">
        <v>1</v>
      </c>
      <c r="C1831" s="12" t="s">
        <v>2</v>
      </c>
      <c r="D1831" s="12" t="s">
        <v>3</v>
      </c>
      <c r="E1831" s="12" t="s">
        <v>4</v>
      </c>
      <c r="F1831" s="13" t="s">
        <v>5</v>
      </c>
    </row>
    <row r="1832" spans="2:6" x14ac:dyDescent="0.4">
      <c r="B1832" s="18" t="s">
        <v>1886</v>
      </c>
      <c r="C1832" s="19" t="s">
        <v>31</v>
      </c>
      <c r="D1832" s="19"/>
      <c r="E1832" s="19" t="s">
        <v>1976</v>
      </c>
      <c r="F1832" s="17" t="s">
        <v>0</v>
      </c>
    </row>
    <row r="1833" spans="2:6" x14ac:dyDescent="0.4">
      <c r="B1833" s="18" t="s">
        <v>58</v>
      </c>
      <c r="C1833" s="19" t="s">
        <v>30</v>
      </c>
      <c r="D1833" s="19"/>
      <c r="E1833" s="19" t="s">
        <v>1971</v>
      </c>
      <c r="F1833" s="40"/>
    </row>
    <row r="1834" spans="2:6" ht="34.299999999999997" x14ac:dyDescent="0.4">
      <c r="B1834" s="18" t="s">
        <v>35</v>
      </c>
      <c r="C1834" s="19" t="s">
        <v>30</v>
      </c>
      <c r="D1834" s="19"/>
      <c r="E1834" s="19" t="s">
        <v>2052</v>
      </c>
      <c r="F1834" s="40"/>
    </row>
    <row r="1835" spans="2:6" ht="34.299999999999997" x14ac:dyDescent="0.4">
      <c r="B1835" s="18" t="s">
        <v>36</v>
      </c>
      <c r="C1835" s="19" t="s">
        <v>30</v>
      </c>
      <c r="D1835" s="19"/>
      <c r="E1835" s="19" t="s">
        <v>2053</v>
      </c>
      <c r="F1835" s="40"/>
    </row>
    <row r="1836" spans="2:6" x14ac:dyDescent="0.4">
      <c r="B1836" s="20"/>
      <c r="C1836" s="21"/>
      <c r="D1836" s="21"/>
      <c r="E1836" s="21"/>
      <c r="F1836" s="22"/>
    </row>
    <row r="1837" spans="2:6" x14ac:dyDescent="0.4">
      <c r="B1837" s="123" t="s">
        <v>875</v>
      </c>
      <c r="C1837" s="124"/>
      <c r="D1837" s="124"/>
      <c r="E1837" s="125" t="s">
        <v>892</v>
      </c>
      <c r="F1837" s="126"/>
    </row>
    <row r="1838" spans="2:6" x14ac:dyDescent="0.4">
      <c r="B1838" s="127" t="s">
        <v>880</v>
      </c>
      <c r="C1838" s="128"/>
      <c r="D1838" s="128"/>
      <c r="E1838" s="115"/>
      <c r="F1838" s="116"/>
    </row>
    <row r="1839" spans="2:6" x14ac:dyDescent="0.4">
      <c r="B1839" s="129"/>
      <c r="C1839" s="130"/>
      <c r="D1839" s="130"/>
      <c r="E1839" s="130"/>
      <c r="F1839" s="131"/>
    </row>
    <row r="1841" spans="2:6" ht="39.75" customHeight="1" x14ac:dyDescent="0.4">
      <c r="B1841" s="47" t="s">
        <v>4</v>
      </c>
      <c r="C1841" s="120" t="s">
        <v>1985</v>
      </c>
      <c r="D1841" s="121"/>
      <c r="E1841" s="121"/>
      <c r="F1841" s="122"/>
    </row>
    <row r="1842" spans="2:6" ht="33.75" customHeight="1" x14ac:dyDescent="0.4">
      <c r="B1842" s="48" t="s">
        <v>222</v>
      </c>
      <c r="C1842" s="115" t="s">
        <v>1957</v>
      </c>
      <c r="D1842" s="118"/>
      <c r="E1842" s="118"/>
      <c r="F1842" s="116"/>
    </row>
    <row r="1843" spans="2:6" x14ac:dyDescent="0.4">
      <c r="B1843" s="36" t="s">
        <v>218</v>
      </c>
      <c r="C1843" s="115" t="s">
        <v>387</v>
      </c>
      <c r="D1843" s="118"/>
      <c r="E1843" s="118"/>
      <c r="F1843" s="116"/>
    </row>
    <row r="1844" spans="2:6" x14ac:dyDescent="0.4">
      <c r="B1844" s="23" t="s">
        <v>219</v>
      </c>
      <c r="C1844" s="115" t="s">
        <v>1972</v>
      </c>
      <c r="D1844" s="118"/>
      <c r="E1844" s="118"/>
      <c r="F1844" s="116"/>
    </row>
    <row r="1845" spans="2:6" x14ac:dyDescent="0.4">
      <c r="B1845" s="36" t="s">
        <v>138</v>
      </c>
      <c r="C1845" s="115" t="s">
        <v>1973</v>
      </c>
      <c r="D1845" s="118"/>
      <c r="E1845" s="118"/>
      <c r="F1845" s="116"/>
    </row>
    <row r="1846" spans="2:6" x14ac:dyDescent="0.4">
      <c r="B1846" s="36" t="s">
        <v>220</v>
      </c>
      <c r="C1846" s="115" t="s">
        <v>239</v>
      </c>
      <c r="D1846" s="118"/>
      <c r="E1846" s="118"/>
      <c r="F1846" s="116"/>
    </row>
    <row r="1847" spans="2:6" x14ac:dyDescent="0.4">
      <c r="B1847" s="23" t="s">
        <v>38</v>
      </c>
      <c r="C1847" s="115" t="s">
        <v>1974</v>
      </c>
      <c r="D1847" s="118"/>
      <c r="E1847" s="118"/>
      <c r="F1847" s="116"/>
    </row>
    <row r="1848" spans="2:6" x14ac:dyDescent="0.4">
      <c r="B1848" s="36" t="s">
        <v>221</v>
      </c>
      <c r="C1848" s="115" t="s">
        <v>246</v>
      </c>
      <c r="D1848" s="118"/>
      <c r="E1848" s="118"/>
      <c r="F1848" s="116"/>
    </row>
    <row r="1849" spans="2:6" x14ac:dyDescent="0.4">
      <c r="B1849" s="36" t="s">
        <v>223</v>
      </c>
      <c r="C1849" s="115" t="s">
        <v>1975</v>
      </c>
      <c r="D1849" s="118"/>
      <c r="E1849" s="118"/>
      <c r="F1849" s="116"/>
    </row>
    <row r="1850" spans="2:6" x14ac:dyDescent="0.4">
      <c r="B1850" s="24" t="s">
        <v>7</v>
      </c>
      <c r="C1850" s="113" t="s">
        <v>32</v>
      </c>
      <c r="D1850" s="111"/>
      <c r="E1850" s="111"/>
      <c r="F1850" s="114"/>
    </row>
    <row r="1851" spans="2:6" x14ac:dyDescent="0.4">
      <c r="B1851" s="11" t="s">
        <v>1</v>
      </c>
      <c r="C1851" s="12" t="s">
        <v>2</v>
      </c>
      <c r="D1851" s="12" t="s">
        <v>3</v>
      </c>
      <c r="E1851" s="12" t="s">
        <v>4</v>
      </c>
      <c r="F1851" s="13" t="s">
        <v>5</v>
      </c>
    </row>
    <row r="1852" spans="2:6" x14ac:dyDescent="0.4">
      <c r="B1852" s="18" t="s">
        <v>1886</v>
      </c>
      <c r="C1852" s="19" t="s">
        <v>31</v>
      </c>
      <c r="D1852" s="19"/>
      <c r="E1852" s="19" t="s">
        <v>1976</v>
      </c>
      <c r="F1852" s="17" t="s">
        <v>0</v>
      </c>
    </row>
    <row r="1853" spans="2:6" x14ac:dyDescent="0.4">
      <c r="B1853" s="18" t="s">
        <v>58</v>
      </c>
      <c r="C1853" s="19" t="s">
        <v>30</v>
      </c>
      <c r="D1853" s="19"/>
      <c r="E1853" s="19" t="s">
        <v>1971</v>
      </c>
      <c r="F1853" s="40"/>
    </row>
    <row r="1854" spans="2:6" x14ac:dyDescent="0.4">
      <c r="B1854" s="18" t="s">
        <v>1955</v>
      </c>
      <c r="C1854" s="19" t="s">
        <v>28</v>
      </c>
      <c r="D1854" s="19">
        <v>50</v>
      </c>
      <c r="E1854" s="19" t="s">
        <v>1956</v>
      </c>
      <c r="F1854" s="40"/>
    </row>
    <row r="1855" spans="2:6" x14ac:dyDescent="0.4">
      <c r="B1855" s="20"/>
      <c r="C1855" s="21"/>
      <c r="D1855" s="21"/>
      <c r="E1855" s="21"/>
      <c r="F1855" s="22"/>
    </row>
    <row r="1856" spans="2:6" x14ac:dyDescent="0.4">
      <c r="B1856" s="123" t="s">
        <v>875</v>
      </c>
      <c r="C1856" s="124"/>
      <c r="D1856" s="124"/>
      <c r="E1856" s="125" t="s">
        <v>892</v>
      </c>
      <c r="F1856" s="126"/>
    </row>
    <row r="1857" spans="2:6" x14ac:dyDescent="0.4">
      <c r="B1857" s="127" t="s">
        <v>880</v>
      </c>
      <c r="C1857" s="128"/>
      <c r="D1857" s="128"/>
      <c r="E1857" s="115"/>
      <c r="F1857" s="116"/>
    </row>
    <row r="1858" spans="2:6" x14ac:dyDescent="0.4">
      <c r="B1858" s="129"/>
      <c r="C1858" s="130"/>
      <c r="D1858" s="130"/>
      <c r="E1858" s="130"/>
      <c r="F1858" s="131"/>
    </row>
    <row r="1860" spans="2:6" x14ac:dyDescent="0.4">
      <c r="B1860" s="47" t="s">
        <v>4</v>
      </c>
      <c r="C1860" s="120" t="s">
        <v>1986</v>
      </c>
      <c r="D1860" s="121"/>
      <c r="E1860" s="121"/>
      <c r="F1860" s="122"/>
    </row>
    <row r="1861" spans="2:6" ht="36.75" customHeight="1" x14ac:dyDescent="0.4">
      <c r="B1861" s="48" t="s">
        <v>222</v>
      </c>
      <c r="C1861" s="115" t="s">
        <v>1957</v>
      </c>
      <c r="D1861" s="118"/>
      <c r="E1861" s="118"/>
      <c r="F1861" s="116"/>
    </row>
    <row r="1862" spans="2:6" x14ac:dyDescent="0.4">
      <c r="B1862" s="36" t="s">
        <v>218</v>
      </c>
      <c r="C1862" s="115" t="s">
        <v>387</v>
      </c>
      <c r="D1862" s="118"/>
      <c r="E1862" s="118"/>
      <c r="F1862" s="116"/>
    </row>
    <row r="1863" spans="2:6" x14ac:dyDescent="0.4">
      <c r="B1863" s="23" t="s">
        <v>219</v>
      </c>
      <c r="C1863" s="115" t="s">
        <v>1977</v>
      </c>
      <c r="D1863" s="118"/>
      <c r="E1863" s="118"/>
      <c r="F1863" s="116"/>
    </row>
    <row r="1864" spans="2:6" x14ac:dyDescent="0.4">
      <c r="B1864" s="36" t="s">
        <v>138</v>
      </c>
      <c r="C1864" s="115" t="s">
        <v>1978</v>
      </c>
      <c r="D1864" s="118"/>
      <c r="E1864" s="118"/>
      <c r="F1864" s="116"/>
    </row>
    <row r="1865" spans="2:6" x14ac:dyDescent="0.4">
      <c r="B1865" s="36" t="s">
        <v>220</v>
      </c>
      <c r="C1865" s="115" t="s">
        <v>239</v>
      </c>
      <c r="D1865" s="118"/>
      <c r="E1865" s="118"/>
      <c r="F1865" s="116"/>
    </row>
    <row r="1866" spans="2:6" x14ac:dyDescent="0.4">
      <c r="B1866" s="23" t="s">
        <v>38</v>
      </c>
      <c r="C1866" s="115" t="s">
        <v>1979</v>
      </c>
      <c r="D1866" s="118"/>
      <c r="E1866" s="118"/>
      <c r="F1866" s="116"/>
    </row>
    <row r="1867" spans="2:6" x14ac:dyDescent="0.4">
      <c r="B1867" s="36" t="s">
        <v>221</v>
      </c>
      <c r="C1867" s="115" t="s">
        <v>246</v>
      </c>
      <c r="D1867" s="118"/>
      <c r="E1867" s="118"/>
      <c r="F1867" s="116"/>
    </row>
    <row r="1868" spans="2:6" x14ac:dyDescent="0.4">
      <c r="B1868" s="36" t="s">
        <v>223</v>
      </c>
      <c r="C1868" s="115" t="s">
        <v>40</v>
      </c>
      <c r="D1868" s="118"/>
      <c r="E1868" s="118"/>
      <c r="F1868" s="116"/>
    </row>
    <row r="1869" spans="2:6" x14ac:dyDescent="0.4">
      <c r="B1869" s="24" t="s">
        <v>7</v>
      </c>
      <c r="C1869" s="113" t="s">
        <v>32</v>
      </c>
      <c r="D1869" s="111"/>
      <c r="E1869" s="111"/>
      <c r="F1869" s="114"/>
    </row>
    <row r="1870" spans="2:6" x14ac:dyDescent="0.4">
      <c r="B1870" s="11" t="s">
        <v>1</v>
      </c>
      <c r="C1870" s="12" t="s">
        <v>2</v>
      </c>
      <c r="D1870" s="12" t="s">
        <v>3</v>
      </c>
      <c r="E1870" s="12" t="s">
        <v>4</v>
      </c>
      <c r="F1870" s="13" t="s">
        <v>5</v>
      </c>
    </row>
    <row r="1871" spans="2:6" x14ac:dyDescent="0.4">
      <c r="B1871" s="15" t="s">
        <v>58</v>
      </c>
      <c r="C1871" s="16" t="s">
        <v>30</v>
      </c>
      <c r="D1871" s="16"/>
      <c r="E1871" s="16" t="s">
        <v>1889</v>
      </c>
      <c r="F1871" s="17" t="s">
        <v>0</v>
      </c>
    </row>
    <row r="1872" spans="2:6" ht="34.299999999999997" x14ac:dyDescent="0.4">
      <c r="B1872" s="15" t="s">
        <v>41</v>
      </c>
      <c r="C1872" s="16" t="s">
        <v>42</v>
      </c>
      <c r="D1872" s="16"/>
      <c r="E1872" s="19" t="s">
        <v>1980</v>
      </c>
      <c r="F1872" s="17"/>
    </row>
    <row r="1873" spans="2:6" ht="34.299999999999997" x14ac:dyDescent="0.4">
      <c r="B1873" s="18" t="s">
        <v>35</v>
      </c>
      <c r="C1873" s="19" t="s">
        <v>30</v>
      </c>
      <c r="D1873" s="19"/>
      <c r="E1873" s="19" t="s">
        <v>2052</v>
      </c>
      <c r="F1873" s="17"/>
    </row>
    <row r="1874" spans="2:6" ht="34.299999999999997" x14ac:dyDescent="0.4">
      <c r="B1874" s="18" t="s">
        <v>36</v>
      </c>
      <c r="C1874" s="19" t="s">
        <v>30</v>
      </c>
      <c r="D1874" s="19"/>
      <c r="E1874" s="19" t="s">
        <v>2053</v>
      </c>
      <c r="F1874" s="17"/>
    </row>
    <row r="1875" spans="2:6" x14ac:dyDescent="0.4">
      <c r="B1875" s="15" t="s">
        <v>1775</v>
      </c>
      <c r="C1875" s="19" t="s">
        <v>29</v>
      </c>
      <c r="D1875" s="16"/>
      <c r="E1875" s="16" t="s">
        <v>874</v>
      </c>
      <c r="F1875" s="17"/>
    </row>
    <row r="1876" spans="2:6" ht="34.299999999999997" x14ac:dyDescent="0.4">
      <c r="B1876" s="18" t="s">
        <v>1784</v>
      </c>
      <c r="C1876" s="16" t="s">
        <v>30</v>
      </c>
      <c r="D1876" s="19"/>
      <c r="E1876" s="19" t="s">
        <v>2006</v>
      </c>
      <c r="F1876" s="40"/>
    </row>
    <row r="1877" spans="2:6" x14ac:dyDescent="0.4">
      <c r="B1877" s="18" t="s">
        <v>1785</v>
      </c>
      <c r="C1877" s="16" t="s">
        <v>30</v>
      </c>
      <c r="D1877" s="16"/>
      <c r="E1877" s="19" t="s">
        <v>2007</v>
      </c>
      <c r="F1877" s="40"/>
    </row>
    <row r="1878" spans="2:6" ht="34.299999999999997" x14ac:dyDescent="0.4">
      <c r="B1878" s="18" t="s">
        <v>1786</v>
      </c>
      <c r="C1878" s="16" t="s">
        <v>30</v>
      </c>
      <c r="D1878" s="16"/>
      <c r="E1878" s="19" t="s">
        <v>2008</v>
      </c>
      <c r="F1878" s="40"/>
    </row>
    <row r="1879" spans="2:6" x14ac:dyDescent="0.4">
      <c r="B1879" s="18" t="s">
        <v>1787</v>
      </c>
      <c r="C1879" s="16" t="s">
        <v>30</v>
      </c>
      <c r="D1879" s="16"/>
      <c r="E1879" s="19" t="s">
        <v>2009</v>
      </c>
      <c r="F1879" s="40"/>
    </row>
    <row r="1880" spans="2:6" x14ac:dyDescent="0.4">
      <c r="B1880" s="18" t="s">
        <v>1790</v>
      </c>
      <c r="C1880" s="16" t="s">
        <v>30</v>
      </c>
      <c r="D1880" s="16"/>
      <c r="E1880" s="19" t="s">
        <v>2010</v>
      </c>
      <c r="F1880" s="40"/>
    </row>
    <row r="1881" spans="2:6" x14ac:dyDescent="0.4">
      <c r="B1881" s="18" t="s">
        <v>1791</v>
      </c>
      <c r="C1881" s="16" t="s">
        <v>30</v>
      </c>
      <c r="D1881" s="16"/>
      <c r="E1881" s="19" t="s">
        <v>2011</v>
      </c>
      <c r="F1881" s="40"/>
    </row>
    <row r="1882" spans="2:6" x14ac:dyDescent="0.4">
      <c r="B1882" s="18" t="s">
        <v>1796</v>
      </c>
      <c r="C1882" s="16" t="s">
        <v>30</v>
      </c>
      <c r="D1882" s="19"/>
      <c r="E1882" s="19" t="s">
        <v>2043</v>
      </c>
      <c r="F1882" s="40"/>
    </row>
    <row r="1883" spans="2:6" x14ac:dyDescent="0.4">
      <c r="B1883" s="18" t="s">
        <v>1797</v>
      </c>
      <c r="C1883" s="16" t="s">
        <v>30</v>
      </c>
      <c r="D1883" s="16"/>
      <c r="E1883" s="19" t="s">
        <v>2044</v>
      </c>
      <c r="F1883" s="40"/>
    </row>
    <row r="1884" spans="2:6" x14ac:dyDescent="0.4">
      <c r="B1884" s="18" t="s">
        <v>1895</v>
      </c>
      <c r="C1884" s="16" t="s">
        <v>30</v>
      </c>
      <c r="D1884" s="19"/>
      <c r="E1884" s="19" t="s">
        <v>2012</v>
      </c>
      <c r="F1884" s="40"/>
    </row>
    <row r="1885" spans="2:6" x14ac:dyDescent="0.4">
      <c r="B1885" s="18" t="s">
        <v>1898</v>
      </c>
      <c r="C1885" s="16" t="s">
        <v>30</v>
      </c>
      <c r="D1885" s="19"/>
      <c r="E1885" s="19" t="s">
        <v>2013</v>
      </c>
      <c r="F1885" s="40"/>
    </row>
    <row r="1886" spans="2:6" x14ac:dyDescent="0.4">
      <c r="B1886" s="18" t="s">
        <v>1896</v>
      </c>
      <c r="C1886" s="16" t="s">
        <v>30</v>
      </c>
      <c r="D1886" s="19"/>
      <c r="E1886" s="19" t="s">
        <v>2014</v>
      </c>
      <c r="F1886" s="40"/>
    </row>
    <row r="1887" spans="2:6" x14ac:dyDescent="0.4">
      <c r="B1887" s="18" t="s">
        <v>1899</v>
      </c>
      <c r="C1887" s="16" t="s">
        <v>30</v>
      </c>
      <c r="D1887" s="19"/>
      <c r="E1887" s="19" t="s">
        <v>2015</v>
      </c>
      <c r="F1887" s="40"/>
    </row>
    <row r="1888" spans="2:6" x14ac:dyDescent="0.4">
      <c r="B1888" s="18" t="s">
        <v>1897</v>
      </c>
      <c r="C1888" s="16" t="s">
        <v>30</v>
      </c>
      <c r="D1888" s="19"/>
      <c r="E1888" s="19" t="s">
        <v>2016</v>
      </c>
      <c r="F1888" s="40"/>
    </row>
    <row r="1889" spans="2:6" ht="34.299999999999997" x14ac:dyDescent="0.4">
      <c r="B1889" s="18" t="s">
        <v>1901</v>
      </c>
      <c r="C1889" s="16" t="s">
        <v>30</v>
      </c>
      <c r="D1889" s="19"/>
      <c r="E1889" s="19" t="s">
        <v>2017</v>
      </c>
      <c r="F1889" s="40"/>
    </row>
    <row r="1890" spans="2:6" x14ac:dyDescent="0.4">
      <c r="B1890" s="18" t="s">
        <v>1900</v>
      </c>
      <c r="C1890" s="16" t="s">
        <v>30</v>
      </c>
      <c r="D1890" s="19"/>
      <c r="E1890" s="19" t="s">
        <v>2018</v>
      </c>
      <c r="F1890" s="40"/>
    </row>
    <row r="1891" spans="2:6" x14ac:dyDescent="0.4">
      <c r="B1891" s="18" t="s">
        <v>1821</v>
      </c>
      <c r="C1891" s="19" t="s">
        <v>31</v>
      </c>
      <c r="D1891" s="19"/>
      <c r="E1891" s="19" t="s">
        <v>872</v>
      </c>
      <c r="F1891" s="17"/>
    </row>
    <row r="1892" spans="2:6" x14ac:dyDescent="0.4">
      <c r="B1892" s="18" t="s">
        <v>1822</v>
      </c>
      <c r="C1892" s="19" t="s">
        <v>31</v>
      </c>
      <c r="D1892" s="19"/>
      <c r="E1892" s="19" t="s">
        <v>871</v>
      </c>
      <c r="F1892" s="17"/>
    </row>
    <row r="1893" spans="2:6" x14ac:dyDescent="0.4">
      <c r="B1893" s="20"/>
      <c r="C1893" s="21"/>
      <c r="D1893" s="21"/>
      <c r="E1893" s="21"/>
      <c r="F1893" s="22"/>
    </row>
    <row r="1894" spans="2:6" x14ac:dyDescent="0.4">
      <c r="B1894" s="123" t="s">
        <v>875</v>
      </c>
      <c r="C1894" s="124"/>
      <c r="D1894" s="124"/>
      <c r="E1894" s="125" t="s">
        <v>892</v>
      </c>
      <c r="F1894" s="126"/>
    </row>
    <row r="1895" spans="2:6" x14ac:dyDescent="0.4">
      <c r="B1895" s="127" t="s">
        <v>880</v>
      </c>
      <c r="C1895" s="128"/>
      <c r="D1895" s="128"/>
      <c r="E1895" s="115"/>
      <c r="F1895" s="116"/>
    </row>
    <row r="1896" spans="2:6" x14ac:dyDescent="0.4">
      <c r="B1896" s="129"/>
      <c r="C1896" s="130"/>
      <c r="D1896" s="130"/>
      <c r="E1896" s="130"/>
      <c r="F1896" s="131"/>
    </row>
    <row r="1898" spans="2:6" x14ac:dyDescent="0.4">
      <c r="B1898" s="47" t="s">
        <v>4</v>
      </c>
      <c r="C1898" s="120" t="s">
        <v>2045</v>
      </c>
      <c r="D1898" s="121"/>
      <c r="E1898" s="121"/>
      <c r="F1898" s="122"/>
    </row>
    <row r="1899" spans="2:6" ht="39.75" customHeight="1" x14ac:dyDescent="0.4">
      <c r="B1899" s="48" t="s">
        <v>222</v>
      </c>
      <c r="C1899" s="115" t="s">
        <v>1469</v>
      </c>
      <c r="D1899" s="118"/>
      <c r="E1899" s="118"/>
      <c r="F1899" s="116"/>
    </row>
    <row r="1900" spans="2:6" x14ac:dyDescent="0.4">
      <c r="B1900" s="36" t="s">
        <v>218</v>
      </c>
      <c r="C1900" s="115" t="s">
        <v>387</v>
      </c>
      <c r="D1900" s="118"/>
      <c r="E1900" s="118"/>
      <c r="F1900" s="116"/>
    </row>
    <row r="1901" spans="2:6" x14ac:dyDescent="0.4">
      <c r="B1901" s="23" t="s">
        <v>219</v>
      </c>
      <c r="C1901" s="115" t="s">
        <v>1987</v>
      </c>
      <c r="D1901" s="118"/>
      <c r="E1901" s="118"/>
      <c r="F1901" s="116"/>
    </row>
    <row r="1902" spans="2:6" x14ac:dyDescent="0.4">
      <c r="B1902" s="36" t="s">
        <v>138</v>
      </c>
      <c r="C1902" s="115" t="s">
        <v>1988</v>
      </c>
      <c r="D1902" s="118"/>
      <c r="E1902" s="118"/>
      <c r="F1902" s="116"/>
    </row>
    <row r="1903" spans="2:6" x14ac:dyDescent="0.4">
      <c r="B1903" s="36" t="s">
        <v>220</v>
      </c>
      <c r="C1903" s="115" t="s">
        <v>239</v>
      </c>
      <c r="D1903" s="118"/>
      <c r="E1903" s="118"/>
      <c r="F1903" s="116"/>
    </row>
    <row r="1904" spans="2:6" x14ac:dyDescent="0.4">
      <c r="B1904" s="23" t="s">
        <v>38</v>
      </c>
      <c r="C1904" s="115" t="s">
        <v>1989</v>
      </c>
      <c r="D1904" s="118"/>
      <c r="E1904" s="118"/>
      <c r="F1904" s="116"/>
    </row>
    <row r="1905" spans="2:6" x14ac:dyDescent="0.4">
      <c r="B1905" s="36" t="s">
        <v>221</v>
      </c>
      <c r="C1905" s="115" t="s">
        <v>246</v>
      </c>
      <c r="D1905" s="118"/>
      <c r="E1905" s="118"/>
      <c r="F1905" s="116"/>
    </row>
    <row r="1906" spans="2:6" ht="16.5" customHeight="1" x14ac:dyDescent="0.4">
      <c r="B1906" s="36" t="s">
        <v>223</v>
      </c>
      <c r="C1906" s="115" t="s">
        <v>1990</v>
      </c>
      <c r="D1906" s="118"/>
      <c r="E1906" s="118"/>
      <c r="F1906" s="116"/>
    </row>
    <row r="1907" spans="2:6" x14ac:dyDescent="0.4">
      <c r="B1907" s="24" t="s">
        <v>7</v>
      </c>
      <c r="C1907" s="113" t="s">
        <v>32</v>
      </c>
      <c r="D1907" s="111"/>
      <c r="E1907" s="111"/>
      <c r="F1907" s="114"/>
    </row>
    <row r="1908" spans="2:6" x14ac:dyDescent="0.4">
      <c r="B1908" s="11" t="s">
        <v>1</v>
      </c>
      <c r="C1908" s="12" t="s">
        <v>2</v>
      </c>
      <c r="D1908" s="12" t="s">
        <v>3</v>
      </c>
      <c r="E1908" s="12" t="s">
        <v>4</v>
      </c>
      <c r="F1908" s="13" t="s">
        <v>5</v>
      </c>
    </row>
    <row r="1909" spans="2:6" x14ac:dyDescent="0.4">
      <c r="B1909" s="18" t="s">
        <v>58</v>
      </c>
      <c r="C1909" s="19" t="s">
        <v>30</v>
      </c>
      <c r="D1909" s="19"/>
      <c r="E1909" s="19" t="s">
        <v>1470</v>
      </c>
      <c r="F1909" s="17" t="s">
        <v>0</v>
      </c>
    </row>
    <row r="1910" spans="2:6" x14ac:dyDescent="0.4">
      <c r="B1910" s="18" t="s">
        <v>1287</v>
      </c>
      <c r="C1910" s="19" t="s">
        <v>28</v>
      </c>
      <c r="D1910" s="19">
        <v>100</v>
      </c>
      <c r="E1910" s="19" t="s">
        <v>1472</v>
      </c>
      <c r="F1910" s="17"/>
    </row>
    <row r="1911" spans="2:6" ht="68.599999999999994" x14ac:dyDescent="0.4">
      <c r="B1911" s="18" t="s">
        <v>36</v>
      </c>
      <c r="C1911" s="19" t="s">
        <v>30</v>
      </c>
      <c r="D1911" s="19"/>
      <c r="E1911" s="19" t="s">
        <v>2057</v>
      </c>
      <c r="F1911" s="17"/>
    </row>
    <row r="1912" spans="2:6" ht="34.299999999999997" x14ac:dyDescent="0.4">
      <c r="B1912" s="18" t="s">
        <v>1473</v>
      </c>
      <c r="C1912" s="19" t="s">
        <v>30</v>
      </c>
      <c r="D1912" s="19"/>
      <c r="E1912" s="19" t="s">
        <v>1478</v>
      </c>
      <c r="F1912" s="17"/>
    </row>
    <row r="1913" spans="2:6" x14ac:dyDescent="0.4">
      <c r="B1913" s="18" t="s">
        <v>1991</v>
      </c>
      <c r="C1913" s="19" t="s">
        <v>30</v>
      </c>
      <c r="D1913" s="19"/>
      <c r="E1913" s="19" t="s">
        <v>1995</v>
      </c>
      <c r="F1913" s="40"/>
    </row>
    <row r="1914" spans="2:6" ht="34.299999999999997" x14ac:dyDescent="0.4">
      <c r="B1914" s="18" t="s">
        <v>1992</v>
      </c>
      <c r="C1914" s="19" t="s">
        <v>30</v>
      </c>
      <c r="D1914" s="19"/>
      <c r="E1914" s="19" t="s">
        <v>1997</v>
      </c>
      <c r="F1914" s="40"/>
    </row>
    <row r="1915" spans="2:6" x14ac:dyDescent="0.4">
      <c r="B1915" s="18" t="s">
        <v>1993</v>
      </c>
      <c r="C1915" s="19" t="s">
        <v>30</v>
      </c>
      <c r="D1915" s="19"/>
      <c r="E1915" s="19" t="s">
        <v>1996</v>
      </c>
      <c r="F1915" s="40"/>
    </row>
    <row r="1916" spans="2:6" ht="34.299999999999997" x14ac:dyDescent="0.4">
      <c r="B1916" s="18" t="s">
        <v>1994</v>
      </c>
      <c r="C1916" s="19" t="s">
        <v>30</v>
      </c>
      <c r="D1916" s="19"/>
      <c r="E1916" s="19" t="s">
        <v>1998</v>
      </c>
      <c r="F1916" s="40"/>
    </row>
    <row r="1917" spans="2:6" x14ac:dyDescent="0.4">
      <c r="B1917" s="20"/>
      <c r="C1917" s="21"/>
      <c r="D1917" s="21"/>
      <c r="E1917" s="21"/>
      <c r="F1917" s="22"/>
    </row>
    <row r="1918" spans="2:6" x14ac:dyDescent="0.4">
      <c r="B1918" s="123" t="s">
        <v>875</v>
      </c>
      <c r="C1918" s="124"/>
      <c r="D1918" s="124"/>
      <c r="E1918" s="125" t="s">
        <v>892</v>
      </c>
      <c r="F1918" s="126"/>
    </row>
    <row r="1919" spans="2:6" x14ac:dyDescent="0.4">
      <c r="B1919" s="117" t="s">
        <v>1999</v>
      </c>
      <c r="C1919" s="118"/>
      <c r="D1919" s="119"/>
      <c r="E1919" s="115" t="s">
        <v>2072</v>
      </c>
      <c r="F1919" s="116"/>
    </row>
    <row r="1920" spans="2:6" ht="35.25" customHeight="1" x14ac:dyDescent="0.4">
      <c r="B1920" s="117" t="s">
        <v>2000</v>
      </c>
      <c r="C1920" s="118"/>
      <c r="D1920" s="119"/>
      <c r="E1920" s="59" t="s">
        <v>1725</v>
      </c>
      <c r="F1920" s="78"/>
    </row>
    <row r="1921" spans="2:6" x14ac:dyDescent="0.4">
      <c r="B1921" s="117" t="s">
        <v>2001</v>
      </c>
      <c r="C1921" s="118"/>
      <c r="D1921" s="119"/>
      <c r="E1921" s="115" t="s">
        <v>1725</v>
      </c>
      <c r="F1921" s="116"/>
    </row>
    <row r="1922" spans="2:6" ht="33.75" customHeight="1" x14ac:dyDescent="0.4">
      <c r="B1922" s="117" t="s">
        <v>2002</v>
      </c>
      <c r="C1922" s="118"/>
      <c r="D1922" s="119"/>
      <c r="E1922" s="115" t="s">
        <v>1725</v>
      </c>
      <c r="F1922" s="116"/>
    </row>
    <row r="1923" spans="2:6" x14ac:dyDescent="0.4">
      <c r="B1923" s="117" t="s">
        <v>2003</v>
      </c>
      <c r="C1923" s="118"/>
      <c r="D1923" s="119"/>
      <c r="E1923" s="115" t="s">
        <v>2072</v>
      </c>
      <c r="F1923" s="116"/>
    </row>
    <row r="1924" spans="2:6" x14ac:dyDescent="0.4">
      <c r="B1924" s="117" t="s">
        <v>2004</v>
      </c>
      <c r="C1924" s="118"/>
      <c r="D1924" s="119"/>
      <c r="E1924" s="115" t="s">
        <v>2072</v>
      </c>
      <c r="F1924" s="116"/>
    </row>
    <row r="1925" spans="2:6" x14ac:dyDescent="0.4">
      <c r="B1925" s="117" t="s">
        <v>2005</v>
      </c>
      <c r="C1925" s="118"/>
      <c r="D1925" s="119"/>
      <c r="E1925" s="115" t="s">
        <v>2072</v>
      </c>
      <c r="F1925" s="116"/>
    </row>
    <row r="1926" spans="2:6" x14ac:dyDescent="0.4">
      <c r="B1926" s="110"/>
      <c r="C1926" s="111"/>
      <c r="D1926" s="112"/>
      <c r="E1926" s="113"/>
      <c r="F1926" s="114"/>
    </row>
    <row r="1928" spans="2:6" ht="35.25" customHeight="1" x14ac:dyDescent="0.4">
      <c r="B1928" s="47" t="s">
        <v>4</v>
      </c>
      <c r="C1928" s="120" t="s">
        <v>2063</v>
      </c>
      <c r="D1928" s="121"/>
      <c r="E1928" s="121"/>
      <c r="F1928" s="122"/>
    </row>
    <row r="1929" spans="2:6" x14ac:dyDescent="0.4">
      <c r="B1929" s="48" t="s">
        <v>222</v>
      </c>
      <c r="C1929" s="115" t="s">
        <v>2046</v>
      </c>
      <c r="D1929" s="118"/>
      <c r="E1929" s="118"/>
      <c r="F1929" s="116"/>
    </row>
    <row r="1930" spans="2:6" x14ac:dyDescent="0.4">
      <c r="B1930" s="36" t="s">
        <v>218</v>
      </c>
      <c r="C1930" s="115" t="s">
        <v>387</v>
      </c>
      <c r="D1930" s="118"/>
      <c r="E1930" s="118"/>
      <c r="F1930" s="116"/>
    </row>
    <row r="1931" spans="2:6" ht="37.5" customHeight="1" x14ac:dyDescent="0.4">
      <c r="B1931" s="23" t="s">
        <v>219</v>
      </c>
      <c r="C1931" s="115" t="s">
        <v>2064</v>
      </c>
      <c r="D1931" s="118"/>
      <c r="E1931" s="118"/>
      <c r="F1931" s="116"/>
    </row>
    <row r="1932" spans="2:6" x14ac:dyDescent="0.4">
      <c r="B1932" s="36" t="s">
        <v>138</v>
      </c>
      <c r="C1932" s="115" t="s">
        <v>2048</v>
      </c>
      <c r="D1932" s="118"/>
      <c r="E1932" s="118"/>
      <c r="F1932" s="116"/>
    </row>
    <row r="1933" spans="2:6" x14ac:dyDescent="0.4">
      <c r="B1933" s="36" t="s">
        <v>220</v>
      </c>
      <c r="C1933" s="115" t="s">
        <v>239</v>
      </c>
      <c r="D1933" s="118"/>
      <c r="E1933" s="118"/>
      <c r="F1933" s="116"/>
    </row>
    <row r="1934" spans="2:6" ht="16.5" customHeight="1" x14ac:dyDescent="0.4">
      <c r="B1934" s="23" t="s">
        <v>38</v>
      </c>
      <c r="C1934" s="115" t="s">
        <v>1425</v>
      </c>
      <c r="D1934" s="118"/>
      <c r="E1934" s="118"/>
      <c r="F1934" s="116"/>
    </row>
    <row r="1935" spans="2:6" x14ac:dyDescent="0.4">
      <c r="B1935" s="36" t="s">
        <v>221</v>
      </c>
      <c r="C1935" s="115" t="s">
        <v>246</v>
      </c>
      <c r="D1935" s="118"/>
      <c r="E1935" s="118"/>
      <c r="F1935" s="116"/>
    </row>
    <row r="1936" spans="2:6" ht="16.5" customHeight="1" x14ac:dyDescent="0.4">
      <c r="B1936" s="36" t="s">
        <v>223</v>
      </c>
      <c r="C1936" s="115" t="s">
        <v>1425</v>
      </c>
      <c r="D1936" s="118"/>
      <c r="E1936" s="118"/>
      <c r="F1936" s="116"/>
    </row>
    <row r="1937" spans="2:6" x14ac:dyDescent="0.4">
      <c r="B1937" s="24" t="s">
        <v>7</v>
      </c>
      <c r="C1937" s="113" t="s">
        <v>89</v>
      </c>
      <c r="D1937" s="111"/>
      <c r="E1937" s="111"/>
      <c r="F1937" s="114"/>
    </row>
    <row r="1938" spans="2:6" x14ac:dyDescent="0.4">
      <c r="B1938" s="11" t="s">
        <v>1</v>
      </c>
      <c r="C1938" s="12" t="s">
        <v>2</v>
      </c>
      <c r="D1938" s="12" t="s">
        <v>3</v>
      </c>
      <c r="E1938" s="12" t="s">
        <v>4</v>
      </c>
      <c r="F1938" s="13" t="s">
        <v>5</v>
      </c>
    </row>
    <row r="1939" spans="2:6" x14ac:dyDescent="0.4">
      <c r="B1939" s="18" t="s">
        <v>1287</v>
      </c>
      <c r="C1939" s="19" t="s">
        <v>28</v>
      </c>
      <c r="D1939" s="19">
        <v>100</v>
      </c>
      <c r="E1939" s="19" t="s">
        <v>2049</v>
      </c>
      <c r="F1939" s="17" t="s">
        <v>0</v>
      </c>
    </row>
    <row r="1940" spans="2:6" ht="51.45" x14ac:dyDescent="0.4">
      <c r="B1940" s="18" t="s">
        <v>2050</v>
      </c>
      <c r="C1940" s="19" t="s">
        <v>30</v>
      </c>
      <c r="D1940" s="19"/>
      <c r="E1940" s="19" t="s">
        <v>2051</v>
      </c>
      <c r="F1940" s="17"/>
    </row>
    <row r="1941" spans="2:6" ht="34.299999999999997" x14ac:dyDescent="0.4">
      <c r="B1941" s="18" t="s">
        <v>2059</v>
      </c>
      <c r="C1941" s="19" t="s">
        <v>30</v>
      </c>
      <c r="D1941" s="19"/>
      <c r="E1941" s="19" t="s">
        <v>2061</v>
      </c>
      <c r="F1941" s="40"/>
    </row>
    <row r="1942" spans="2:6" ht="34.299999999999997" x14ac:dyDescent="0.4">
      <c r="B1942" s="18" t="s">
        <v>2060</v>
      </c>
      <c r="C1942" s="19" t="s">
        <v>42</v>
      </c>
      <c r="D1942" s="19"/>
      <c r="E1942" s="19" t="s">
        <v>2069</v>
      </c>
      <c r="F1942" s="40"/>
    </row>
    <row r="1943" spans="2:6" ht="34.299999999999997" x14ac:dyDescent="0.4">
      <c r="B1943" s="18" t="s">
        <v>2062</v>
      </c>
      <c r="C1943" s="19" t="s">
        <v>30</v>
      </c>
      <c r="D1943" s="19"/>
      <c r="E1943" s="19" t="s">
        <v>2067</v>
      </c>
      <c r="F1943" s="40"/>
    </row>
    <row r="1944" spans="2:6" ht="34.299999999999997" x14ac:dyDescent="0.4">
      <c r="B1944" s="18" t="s">
        <v>2065</v>
      </c>
      <c r="C1944" s="19" t="s">
        <v>42</v>
      </c>
      <c r="D1944" s="19"/>
      <c r="E1944" s="19" t="s">
        <v>2066</v>
      </c>
      <c r="F1944" s="40"/>
    </row>
    <row r="1945" spans="2:6" ht="34.299999999999997" x14ac:dyDescent="0.4">
      <c r="B1945" s="18" t="s">
        <v>2068</v>
      </c>
      <c r="C1945" s="19" t="s">
        <v>31</v>
      </c>
      <c r="D1945" s="19"/>
      <c r="E1945" s="19" t="s">
        <v>2070</v>
      </c>
      <c r="F1945" s="40"/>
    </row>
    <row r="1946" spans="2:6" x14ac:dyDescent="0.4">
      <c r="B1946" s="20"/>
      <c r="C1946" s="21"/>
      <c r="D1946" s="21"/>
      <c r="E1946" s="21"/>
      <c r="F1946" s="22"/>
    </row>
    <row r="1947" spans="2:6" x14ac:dyDescent="0.4">
      <c r="B1947" s="123" t="s">
        <v>875</v>
      </c>
      <c r="C1947" s="124"/>
      <c r="D1947" s="124"/>
      <c r="E1947" s="125" t="s">
        <v>892</v>
      </c>
      <c r="F1947" s="126"/>
    </row>
    <row r="1948" spans="2:6" x14ac:dyDescent="0.4">
      <c r="B1948" s="117" t="s">
        <v>2058</v>
      </c>
      <c r="C1948" s="118"/>
      <c r="D1948" s="119"/>
      <c r="E1948" s="115" t="s">
        <v>891</v>
      </c>
      <c r="F1948" s="116"/>
    </row>
    <row r="1949" spans="2:6" x14ac:dyDescent="0.4">
      <c r="B1949" s="117" t="s">
        <v>2071</v>
      </c>
      <c r="C1949" s="118"/>
      <c r="D1949" s="119"/>
      <c r="E1949" s="115" t="s">
        <v>1720</v>
      </c>
      <c r="F1949" s="116"/>
    </row>
    <row r="1950" spans="2:6" x14ac:dyDescent="0.4">
      <c r="B1950" s="117" t="s">
        <v>2073</v>
      </c>
      <c r="C1950" s="118"/>
      <c r="D1950" s="119"/>
      <c r="E1950" s="115" t="s">
        <v>2072</v>
      </c>
      <c r="F1950" s="116"/>
    </row>
    <row r="1951" spans="2:6" x14ac:dyDescent="0.4">
      <c r="B1951" s="110"/>
      <c r="C1951" s="111"/>
      <c r="D1951" s="112"/>
      <c r="E1951" s="113"/>
      <c r="F1951" s="114"/>
    </row>
    <row r="1953" spans="2:6" x14ac:dyDescent="0.4">
      <c r="B1953" s="47" t="s">
        <v>4</v>
      </c>
      <c r="C1953" s="120" t="s">
        <v>2075</v>
      </c>
      <c r="D1953" s="121"/>
      <c r="E1953" s="121"/>
      <c r="F1953" s="122"/>
    </row>
    <row r="1954" spans="2:6" x14ac:dyDescent="0.4">
      <c r="B1954" s="48" t="s">
        <v>222</v>
      </c>
      <c r="C1954" s="115" t="s">
        <v>2020</v>
      </c>
      <c r="D1954" s="118"/>
      <c r="E1954" s="118"/>
      <c r="F1954" s="116"/>
    </row>
    <row r="1955" spans="2:6" x14ac:dyDescent="0.4">
      <c r="B1955" s="36" t="s">
        <v>218</v>
      </c>
      <c r="C1955" s="115" t="s">
        <v>387</v>
      </c>
      <c r="D1955" s="118"/>
      <c r="E1955" s="118"/>
      <c r="F1955" s="116"/>
    </row>
    <row r="1956" spans="2:6" x14ac:dyDescent="0.4">
      <c r="B1956" s="23" t="s">
        <v>219</v>
      </c>
      <c r="C1956" s="115" t="s">
        <v>2074</v>
      </c>
      <c r="D1956" s="118"/>
      <c r="E1956" s="118"/>
      <c r="F1956" s="116"/>
    </row>
    <row r="1957" spans="2:6" x14ac:dyDescent="0.4">
      <c r="B1957" s="36" t="s">
        <v>138</v>
      </c>
      <c r="C1957" s="115" t="s">
        <v>2076</v>
      </c>
      <c r="D1957" s="118"/>
      <c r="E1957" s="118"/>
      <c r="F1957" s="116"/>
    </row>
    <row r="1958" spans="2:6" x14ac:dyDescent="0.4">
      <c r="B1958" s="36" t="s">
        <v>220</v>
      </c>
      <c r="C1958" s="115" t="s">
        <v>239</v>
      </c>
      <c r="D1958" s="118"/>
      <c r="E1958" s="118"/>
      <c r="F1958" s="116"/>
    </row>
    <row r="1959" spans="2:6" ht="16.5" customHeight="1" x14ac:dyDescent="0.4">
      <c r="B1959" s="23" t="s">
        <v>38</v>
      </c>
      <c r="C1959" s="115" t="s">
        <v>1425</v>
      </c>
      <c r="D1959" s="118"/>
      <c r="E1959" s="118"/>
      <c r="F1959" s="116"/>
    </row>
    <row r="1960" spans="2:6" x14ac:dyDescent="0.4">
      <c r="B1960" s="36" t="s">
        <v>221</v>
      </c>
      <c r="C1960" s="115" t="s">
        <v>246</v>
      </c>
      <c r="D1960" s="118"/>
      <c r="E1960" s="118"/>
      <c r="F1960" s="116"/>
    </row>
    <row r="1961" spans="2:6" ht="16.5" customHeight="1" x14ac:dyDescent="0.4">
      <c r="B1961" s="36" t="s">
        <v>223</v>
      </c>
      <c r="C1961" s="115" t="s">
        <v>1425</v>
      </c>
      <c r="D1961" s="118"/>
      <c r="E1961" s="118"/>
      <c r="F1961" s="116"/>
    </row>
    <row r="1962" spans="2:6" x14ac:dyDescent="0.4">
      <c r="B1962" s="24" t="s">
        <v>7</v>
      </c>
      <c r="C1962" s="113" t="s">
        <v>6</v>
      </c>
      <c r="D1962" s="111"/>
      <c r="E1962" s="111"/>
      <c r="F1962" s="114"/>
    </row>
    <row r="1963" spans="2:6" x14ac:dyDescent="0.4">
      <c r="B1963" s="11" t="s">
        <v>1</v>
      </c>
      <c r="C1963" s="12" t="s">
        <v>2</v>
      </c>
      <c r="D1963" s="12" t="s">
        <v>3</v>
      </c>
      <c r="E1963" s="12" t="s">
        <v>4</v>
      </c>
      <c r="F1963" s="13" t="s">
        <v>5</v>
      </c>
    </row>
    <row r="1964" spans="2:6" x14ac:dyDescent="0.4">
      <c r="B1964" s="18" t="s">
        <v>2077</v>
      </c>
      <c r="C1964" s="19" t="s">
        <v>30</v>
      </c>
      <c r="D1964" s="19"/>
      <c r="E1964" s="19" t="s">
        <v>46</v>
      </c>
      <c r="F1964" s="17" t="s">
        <v>0</v>
      </c>
    </row>
    <row r="1965" spans="2:6" x14ac:dyDescent="0.4">
      <c r="B1965" s="18" t="s">
        <v>2078</v>
      </c>
      <c r="C1965" s="19" t="s">
        <v>30</v>
      </c>
      <c r="D1965" s="19"/>
      <c r="E1965" s="19" t="s">
        <v>44</v>
      </c>
      <c r="F1965" s="40"/>
    </row>
    <row r="1966" spans="2:6" x14ac:dyDescent="0.4">
      <c r="B1966" s="18" t="s">
        <v>324</v>
      </c>
      <c r="C1966" s="19" t="s">
        <v>29</v>
      </c>
      <c r="D1966" s="19"/>
      <c r="E1966" s="19" t="s">
        <v>2079</v>
      </c>
      <c r="F1966" s="40"/>
    </row>
    <row r="1967" spans="2:6" x14ac:dyDescent="0.4">
      <c r="B1967" s="18" t="s">
        <v>2080</v>
      </c>
      <c r="C1967" s="19" t="s">
        <v>30</v>
      </c>
      <c r="D1967" s="19"/>
      <c r="E1967" s="19" t="s">
        <v>2089</v>
      </c>
      <c r="F1967" s="40"/>
    </row>
    <row r="1968" spans="2:6" x14ac:dyDescent="0.4">
      <c r="B1968" s="18" t="s">
        <v>2081</v>
      </c>
      <c r="C1968" s="19" t="s">
        <v>30</v>
      </c>
      <c r="D1968" s="19"/>
      <c r="E1968" s="19" t="s">
        <v>2090</v>
      </c>
      <c r="F1968" s="40"/>
    </row>
    <row r="1969" spans="2:6" x14ac:dyDescent="0.4">
      <c r="B1969" s="18" t="s">
        <v>2082</v>
      </c>
      <c r="C1969" s="19" t="s">
        <v>30</v>
      </c>
      <c r="D1969" s="19"/>
      <c r="E1969" s="19" t="s">
        <v>2091</v>
      </c>
      <c r="F1969" s="40"/>
    </row>
    <row r="1970" spans="2:6" x14ac:dyDescent="0.4">
      <c r="B1970" s="18" t="s">
        <v>2083</v>
      </c>
      <c r="C1970" s="19" t="s">
        <v>30</v>
      </c>
      <c r="D1970" s="19"/>
      <c r="E1970" s="19" t="s">
        <v>2092</v>
      </c>
      <c r="F1970" s="40"/>
    </row>
    <row r="1971" spans="2:6" x14ac:dyDescent="0.4">
      <c r="B1971" s="18" t="s">
        <v>2084</v>
      </c>
      <c r="C1971" s="19" t="s">
        <v>30</v>
      </c>
      <c r="D1971" s="19"/>
      <c r="E1971" s="19" t="s">
        <v>2093</v>
      </c>
      <c r="F1971" s="40"/>
    </row>
    <row r="1972" spans="2:6" x14ac:dyDescent="0.4">
      <c r="B1972" s="18" t="s">
        <v>2085</v>
      </c>
      <c r="C1972" s="19" t="s">
        <v>30</v>
      </c>
      <c r="D1972" s="19"/>
      <c r="E1972" s="19" t="s">
        <v>2094</v>
      </c>
      <c r="F1972" s="40"/>
    </row>
    <row r="1973" spans="2:6" x14ac:dyDescent="0.4">
      <c r="B1973" s="18" t="s">
        <v>321</v>
      </c>
      <c r="C1973" s="19" t="s">
        <v>42</v>
      </c>
      <c r="D1973" s="19"/>
      <c r="E1973" s="19" t="s">
        <v>871</v>
      </c>
      <c r="F1973" s="40"/>
    </row>
    <row r="1974" spans="2:6" x14ac:dyDescent="0.4">
      <c r="B1974" s="18" t="s">
        <v>322</v>
      </c>
      <c r="C1974" s="19" t="s">
        <v>42</v>
      </c>
      <c r="D1974" s="19"/>
      <c r="E1974" s="19" t="s">
        <v>872</v>
      </c>
      <c r="F1974" s="40"/>
    </row>
    <row r="1975" spans="2:6" x14ac:dyDescent="0.4">
      <c r="B1975" s="18" t="s">
        <v>2086</v>
      </c>
      <c r="C1975" s="19" t="s">
        <v>42</v>
      </c>
      <c r="D1975" s="19"/>
      <c r="E1975" s="19" t="s">
        <v>2095</v>
      </c>
      <c r="F1975" s="40"/>
    </row>
    <row r="1976" spans="2:6" x14ac:dyDescent="0.4">
      <c r="B1976" s="18" t="s">
        <v>58</v>
      </c>
      <c r="C1976" s="19" t="s">
        <v>30</v>
      </c>
      <c r="D1976" s="19"/>
      <c r="E1976" s="19" t="s">
        <v>1471</v>
      </c>
      <c r="F1976" s="40"/>
    </row>
    <row r="1977" spans="2:6" x14ac:dyDescent="0.4">
      <c r="B1977" s="18" t="s">
        <v>64</v>
      </c>
      <c r="C1977" s="19" t="s">
        <v>30</v>
      </c>
      <c r="D1977" s="19"/>
      <c r="E1977" s="19" t="s">
        <v>2096</v>
      </c>
      <c r="F1977" s="40"/>
    </row>
    <row r="1978" spans="2:6" x14ac:dyDescent="0.4">
      <c r="B1978" s="18" t="s">
        <v>1287</v>
      </c>
      <c r="C1978" s="19" t="s">
        <v>28</v>
      </c>
      <c r="D1978" s="19">
        <v>100</v>
      </c>
      <c r="E1978" s="19" t="s">
        <v>2087</v>
      </c>
      <c r="F1978" s="40"/>
    </row>
    <row r="1979" spans="2:6" x14ac:dyDescent="0.4">
      <c r="B1979" s="18" t="s">
        <v>2088</v>
      </c>
      <c r="C1979" s="19" t="s">
        <v>28</v>
      </c>
      <c r="D1979" s="19">
        <v>8</v>
      </c>
      <c r="E1979" s="19"/>
      <c r="F1979" s="40"/>
    </row>
    <row r="1980" spans="2:6" x14ac:dyDescent="0.4">
      <c r="B1980" s="20"/>
      <c r="C1980" s="21"/>
      <c r="D1980" s="21"/>
      <c r="E1980" s="21"/>
      <c r="F1980" s="22"/>
    </row>
    <row r="1981" spans="2:6" x14ac:dyDescent="0.4">
      <c r="B1981" s="123" t="s">
        <v>875</v>
      </c>
      <c r="C1981" s="124"/>
      <c r="D1981" s="124"/>
      <c r="E1981" s="125" t="s">
        <v>892</v>
      </c>
      <c r="F1981" s="126"/>
    </row>
    <row r="1982" spans="2:6" x14ac:dyDescent="0.4">
      <c r="B1982" s="117" t="s">
        <v>2097</v>
      </c>
      <c r="C1982" s="118"/>
      <c r="D1982" s="119"/>
      <c r="E1982" s="115" t="s">
        <v>2072</v>
      </c>
      <c r="F1982" s="116"/>
    </row>
    <row r="1983" spans="2:6" x14ac:dyDescent="0.4">
      <c r="B1983" s="117" t="s">
        <v>2098</v>
      </c>
      <c r="C1983" s="118"/>
      <c r="D1983" s="119"/>
      <c r="E1983" s="115" t="s">
        <v>1720</v>
      </c>
      <c r="F1983" s="116"/>
    </row>
    <row r="1984" spans="2:6" x14ac:dyDescent="0.4">
      <c r="B1984" s="117" t="s">
        <v>2099</v>
      </c>
      <c r="C1984" s="118"/>
      <c r="D1984" s="119"/>
      <c r="E1984" s="115" t="s">
        <v>1720</v>
      </c>
      <c r="F1984" s="116"/>
    </row>
    <row r="1985" spans="2:6" ht="34.5" customHeight="1" x14ac:dyDescent="0.4">
      <c r="B1985" s="117" t="s">
        <v>2100</v>
      </c>
      <c r="C1985" s="118"/>
      <c r="D1985" s="119"/>
      <c r="E1985" s="115" t="s">
        <v>1720</v>
      </c>
      <c r="F1985" s="116"/>
    </row>
    <row r="1986" spans="2:6" x14ac:dyDescent="0.4">
      <c r="B1986" s="117" t="s">
        <v>2101</v>
      </c>
      <c r="C1986" s="118"/>
      <c r="D1986" s="119"/>
      <c r="E1986" s="115" t="s">
        <v>1720</v>
      </c>
      <c r="F1986" s="116"/>
    </row>
    <row r="1987" spans="2:6" ht="33" customHeight="1" x14ac:dyDescent="0.4">
      <c r="B1987" s="117" t="s">
        <v>2102</v>
      </c>
      <c r="C1987" s="118"/>
      <c r="D1987" s="119"/>
      <c r="E1987" s="115" t="s">
        <v>1720</v>
      </c>
      <c r="F1987" s="116"/>
    </row>
    <row r="1988" spans="2:6" ht="16.5" customHeight="1" x14ac:dyDescent="0.4">
      <c r="B1988" s="117" t="s">
        <v>2103</v>
      </c>
      <c r="C1988" s="118"/>
      <c r="D1988" s="119"/>
      <c r="E1988" s="115" t="s">
        <v>1720</v>
      </c>
      <c r="F1988" s="116"/>
    </row>
    <row r="1989" spans="2:6" x14ac:dyDescent="0.4">
      <c r="B1989" s="110"/>
      <c r="C1989" s="111"/>
      <c r="D1989" s="112"/>
      <c r="E1989" s="113"/>
      <c r="F1989" s="114"/>
    </row>
  </sheetData>
  <mergeCells count="1702">
    <mergeCell ref="B1987:D1987"/>
    <mergeCell ref="B1988:D1988"/>
    <mergeCell ref="E1950:F1950"/>
    <mergeCell ref="C1958:F1958"/>
    <mergeCell ref="C1959:F1959"/>
    <mergeCell ref="C1960:F1960"/>
    <mergeCell ref="C1961:F1961"/>
    <mergeCell ref="C1962:F1962"/>
    <mergeCell ref="B1981:D1981"/>
    <mergeCell ref="E1981:F1981"/>
    <mergeCell ref="B1982:D1982"/>
    <mergeCell ref="E1982:F1982"/>
    <mergeCell ref="B1983:D1983"/>
    <mergeCell ref="B1984:D1984"/>
    <mergeCell ref="B1989:D1989"/>
    <mergeCell ref="E1989:F1989"/>
    <mergeCell ref="B1985:D1985"/>
    <mergeCell ref="B1986:D1986"/>
    <mergeCell ref="E1983:F1983"/>
    <mergeCell ref="E1984:F1984"/>
    <mergeCell ref="E1985:F1985"/>
    <mergeCell ref="E1986:F1986"/>
    <mergeCell ref="E1987:F1987"/>
    <mergeCell ref="E1988:F1988"/>
    <mergeCell ref="B1949:D1949"/>
    <mergeCell ref="E1949:F1949"/>
    <mergeCell ref="B1951:D1951"/>
    <mergeCell ref="E1951:F1951"/>
    <mergeCell ref="B1950:D1950"/>
    <mergeCell ref="C1953:F1953"/>
    <mergeCell ref="C1954:F1954"/>
    <mergeCell ref="C1955:F1955"/>
    <mergeCell ref="C1956:F1956"/>
    <mergeCell ref="C1957:F1957"/>
    <mergeCell ref="C1928:F1928"/>
    <mergeCell ref="C1929:F1929"/>
    <mergeCell ref="C1930:F1930"/>
    <mergeCell ref="C1931:F1931"/>
    <mergeCell ref="C1932:F1932"/>
    <mergeCell ref="C1933:F1933"/>
    <mergeCell ref="C1934:F1934"/>
    <mergeCell ref="C1935:F1935"/>
    <mergeCell ref="C1936:F1936"/>
    <mergeCell ref="C1937:F1937"/>
    <mergeCell ref="B1947:D1947"/>
    <mergeCell ref="E1947:F1947"/>
    <mergeCell ref="B1948:D1948"/>
    <mergeCell ref="E1948:F1948"/>
    <mergeCell ref="C1765:F1765"/>
    <mergeCell ref="C1766:F1766"/>
    <mergeCell ref="C1767:F1767"/>
    <mergeCell ref="C1768:F1768"/>
    <mergeCell ref="C1769:F1769"/>
    <mergeCell ref="C1770:F1770"/>
    <mergeCell ref="C1771:F1771"/>
    <mergeCell ref="C1772:F1772"/>
    <mergeCell ref="C1773:F1773"/>
    <mergeCell ref="C1774:F1774"/>
    <mergeCell ref="B1780:D1780"/>
    <mergeCell ref="E1780:F1780"/>
    <mergeCell ref="B1781:D1781"/>
    <mergeCell ref="E1781:F1781"/>
    <mergeCell ref="B1782:D1782"/>
    <mergeCell ref="E1782:F1782"/>
    <mergeCell ref="C1536:F1536"/>
    <mergeCell ref="C1537:F1537"/>
    <mergeCell ref="C1538:F1538"/>
    <mergeCell ref="C1539:F1539"/>
    <mergeCell ref="C1540:F1540"/>
    <mergeCell ref="C1541:F1541"/>
    <mergeCell ref="C1542:F1542"/>
    <mergeCell ref="C1543:F1543"/>
    <mergeCell ref="C1544:F1544"/>
    <mergeCell ref="C1545:F1545"/>
    <mergeCell ref="B1557:D1557"/>
    <mergeCell ref="E1557:F1557"/>
    <mergeCell ref="B1558:D1558"/>
    <mergeCell ref="E1558:F1558"/>
    <mergeCell ref="B1559:D1559"/>
    <mergeCell ref="E1559:F1559"/>
    <mergeCell ref="C1516:F1516"/>
    <mergeCell ref="C1517:F1517"/>
    <mergeCell ref="C1518:F1518"/>
    <mergeCell ref="C1519:F1519"/>
    <mergeCell ref="C1520:F1520"/>
    <mergeCell ref="C1521:F1521"/>
    <mergeCell ref="C1522:F1522"/>
    <mergeCell ref="C1523:F1523"/>
    <mergeCell ref="C1524:F1524"/>
    <mergeCell ref="C1525:F1525"/>
    <mergeCell ref="B1532:D1532"/>
    <mergeCell ref="E1532:F1532"/>
    <mergeCell ref="B1533:D1533"/>
    <mergeCell ref="B1534:D1534"/>
    <mergeCell ref="E1534:F1534"/>
    <mergeCell ref="B1492:D1492"/>
    <mergeCell ref="E1492:F1492"/>
    <mergeCell ref="C1494:F1494"/>
    <mergeCell ref="C1495:F1495"/>
    <mergeCell ref="C1496:F1496"/>
    <mergeCell ref="C1497:F1497"/>
    <mergeCell ref="C1498:F1498"/>
    <mergeCell ref="C1499:F1499"/>
    <mergeCell ref="C1500:F1500"/>
    <mergeCell ref="C1501:F1501"/>
    <mergeCell ref="C1502:F1502"/>
    <mergeCell ref="C1503:F1503"/>
    <mergeCell ref="B1512:D1512"/>
    <mergeCell ref="E1512:F1512"/>
    <mergeCell ref="B1513:D1513"/>
    <mergeCell ref="B1514:D1514"/>
    <mergeCell ref="E1514:F1514"/>
    <mergeCell ref="C1470:F1470"/>
    <mergeCell ref="C1471:F1471"/>
    <mergeCell ref="C1472:F1472"/>
    <mergeCell ref="C1473:F1473"/>
    <mergeCell ref="C1474:F1474"/>
    <mergeCell ref="C1475:F1475"/>
    <mergeCell ref="C1476:F1476"/>
    <mergeCell ref="C1477:F1477"/>
    <mergeCell ref="C1478:F1478"/>
    <mergeCell ref="C1479:F1479"/>
    <mergeCell ref="B1490:D1490"/>
    <mergeCell ref="E1490:F1490"/>
    <mergeCell ref="B1491:D1491"/>
    <mergeCell ref="B1465:D1465"/>
    <mergeCell ref="B1466:D1466"/>
    <mergeCell ref="E1466:F1466"/>
    <mergeCell ref="B1468:D1468"/>
    <mergeCell ref="E1468:F1468"/>
    <mergeCell ref="B1467:D1467"/>
    <mergeCell ref="E1467:F1467"/>
    <mergeCell ref="C1424:F1424"/>
    <mergeCell ref="C1425:F1425"/>
    <mergeCell ref="C1426:F1426"/>
    <mergeCell ref="C1427:F1427"/>
    <mergeCell ref="C1428:F1428"/>
    <mergeCell ref="C1429:F1429"/>
    <mergeCell ref="C1430:F1430"/>
    <mergeCell ref="C1431:F1431"/>
    <mergeCell ref="C1432:F1432"/>
    <mergeCell ref="C1433:F1433"/>
    <mergeCell ref="B1461:D1461"/>
    <mergeCell ref="E1461:F1461"/>
    <mergeCell ref="B1462:D1462"/>
    <mergeCell ref="B1463:D1463"/>
    <mergeCell ref="B1464:D1464"/>
    <mergeCell ref="E365:F365"/>
    <mergeCell ref="B366:D366"/>
    <mergeCell ref="E366:F366"/>
    <mergeCell ref="B367:D367"/>
    <mergeCell ref="E367:F367"/>
    <mergeCell ref="B368:D368"/>
    <mergeCell ref="E368:F368"/>
    <mergeCell ref="B1415:D1415"/>
    <mergeCell ref="E1415:F1415"/>
    <mergeCell ref="B1422:D1422"/>
    <mergeCell ref="E1422:F1422"/>
    <mergeCell ref="B1420:D1420"/>
    <mergeCell ref="E1420:F1420"/>
    <mergeCell ref="B1421:D1421"/>
    <mergeCell ref="E1421:F1421"/>
    <mergeCell ref="B1416:D1416"/>
    <mergeCell ref="B1417:D1417"/>
    <mergeCell ref="B1418:D1418"/>
    <mergeCell ref="B1419:D1419"/>
    <mergeCell ref="B1335:D1335"/>
    <mergeCell ref="E1335:F1335"/>
    <mergeCell ref="B1383:D1383"/>
    <mergeCell ref="E1383:F1383"/>
    <mergeCell ref="B1384:D1384"/>
    <mergeCell ref="E1384:F1384"/>
    <mergeCell ref="B1385:D1385"/>
    <mergeCell ref="E1385:F1385"/>
    <mergeCell ref="C1345:F1345"/>
    <mergeCell ref="B1334:D1334"/>
    <mergeCell ref="E1334:F1334"/>
    <mergeCell ref="B1305:D1305"/>
    <mergeCell ref="E1305:F1305"/>
    <mergeCell ref="B1306:D1306"/>
    <mergeCell ref="E1306:F1306"/>
    <mergeCell ref="B1307:D1307"/>
    <mergeCell ref="E1307:F1307"/>
    <mergeCell ref="B1333:D1333"/>
    <mergeCell ref="E1333:F1333"/>
    <mergeCell ref="C1318:F1318"/>
    <mergeCell ref="C1311:F1311"/>
    <mergeCell ref="C1312:F1312"/>
    <mergeCell ref="C1313:F1313"/>
    <mergeCell ref="C1314:F1314"/>
    <mergeCell ref="C1315:F1315"/>
    <mergeCell ref="C1395:F1395"/>
    <mergeCell ref="C1396:F1396"/>
    <mergeCell ref="C1346:F1346"/>
    <mergeCell ref="C1387:F1387"/>
    <mergeCell ref="C1388:F1388"/>
    <mergeCell ref="B1302:D1302"/>
    <mergeCell ref="E1302:F1302"/>
    <mergeCell ref="B1303:D1303"/>
    <mergeCell ref="E1303:F1303"/>
    <mergeCell ref="B1304:D1304"/>
    <mergeCell ref="E1304:F1304"/>
    <mergeCell ref="C1316:F1316"/>
    <mergeCell ref="C1317:F1317"/>
    <mergeCell ref="B1278:D1278"/>
    <mergeCell ref="E1278:F1278"/>
    <mergeCell ref="B1279:D1279"/>
    <mergeCell ref="E1279:F1279"/>
    <mergeCell ref="B1280:D1280"/>
    <mergeCell ref="E1280:F1280"/>
    <mergeCell ref="B1281:D1281"/>
    <mergeCell ref="E1281:F1281"/>
    <mergeCell ref="B1283:D1283"/>
    <mergeCell ref="E1283:F1283"/>
    <mergeCell ref="B1282:D1282"/>
    <mergeCell ref="E1282:F1282"/>
    <mergeCell ref="C1285:F1285"/>
    <mergeCell ref="C1286:F1286"/>
    <mergeCell ref="C1287:F1287"/>
    <mergeCell ref="C1288:F1288"/>
    <mergeCell ref="C1289:F1289"/>
    <mergeCell ref="C1290:F1290"/>
    <mergeCell ref="C1309:F1309"/>
    <mergeCell ref="C1310:F1310"/>
    <mergeCell ref="B1300:D1300"/>
    <mergeCell ref="E1300:F1300"/>
    <mergeCell ref="B1301:D1301"/>
    <mergeCell ref="E1301:F1301"/>
    <mergeCell ref="E1258:F1258"/>
    <mergeCell ref="B1275:D1275"/>
    <mergeCell ref="E1275:F1275"/>
    <mergeCell ref="B1276:D1276"/>
    <mergeCell ref="E1276:F1276"/>
    <mergeCell ref="C1291:F1291"/>
    <mergeCell ref="C1292:F1292"/>
    <mergeCell ref="C1293:F1293"/>
    <mergeCell ref="C1294:F1294"/>
    <mergeCell ref="C1295:F1295"/>
    <mergeCell ref="C1296:F1296"/>
    <mergeCell ref="C1269:F1269"/>
    <mergeCell ref="C1270:F1270"/>
    <mergeCell ref="B1258:D1258"/>
    <mergeCell ref="E1179:F1179"/>
    <mergeCell ref="B1180:D1180"/>
    <mergeCell ref="E1180:F1180"/>
    <mergeCell ref="B1181:D1181"/>
    <mergeCell ref="E1181:F1181"/>
    <mergeCell ref="B1182:D1182"/>
    <mergeCell ref="E1182:F1182"/>
    <mergeCell ref="B1277:D1277"/>
    <mergeCell ref="E1277:F1277"/>
    <mergeCell ref="C1268:F1268"/>
    <mergeCell ref="C1271:F1271"/>
    <mergeCell ref="B1252:D1252"/>
    <mergeCell ref="E1252:F1252"/>
    <mergeCell ref="B1253:D1253"/>
    <mergeCell ref="E1253:F1253"/>
    <mergeCell ref="B1254:D1254"/>
    <mergeCell ref="E1254:F1254"/>
    <mergeCell ref="B1255:D1255"/>
    <mergeCell ref="E1255:F1255"/>
    <mergeCell ref="B1256:D1256"/>
    <mergeCell ref="E1256:F1256"/>
    <mergeCell ref="C1188:F1188"/>
    <mergeCell ref="C1189:F1189"/>
    <mergeCell ref="C1213:F1213"/>
    <mergeCell ref="C1214:F1214"/>
    <mergeCell ref="B1204:D1204"/>
    <mergeCell ref="E1204:F1204"/>
    <mergeCell ref="B1205:D1205"/>
    <mergeCell ref="E1205:F1205"/>
    <mergeCell ref="B1206:D1206"/>
    <mergeCell ref="E1206:F1206"/>
    <mergeCell ref="B1207:D1207"/>
    <mergeCell ref="E1207:F1207"/>
    <mergeCell ref="B1208:D1208"/>
    <mergeCell ref="E1208:F1208"/>
    <mergeCell ref="C1246:F1246"/>
    <mergeCell ref="E1227:F1227"/>
    <mergeCell ref="B1228:D1228"/>
    <mergeCell ref="E1228:F1228"/>
    <mergeCell ref="C1187:F1187"/>
    <mergeCell ref="B1176:D1176"/>
    <mergeCell ref="E1176:F1176"/>
    <mergeCell ref="B1177:D1177"/>
    <mergeCell ref="E1177:F1177"/>
    <mergeCell ref="B1178:D1178"/>
    <mergeCell ref="C1165:F1165"/>
    <mergeCell ref="B1149:D1149"/>
    <mergeCell ref="E1149:F1149"/>
    <mergeCell ref="B1150:D1150"/>
    <mergeCell ref="E1150:F1150"/>
    <mergeCell ref="B1151:D1151"/>
    <mergeCell ref="E1151:F1151"/>
    <mergeCell ref="B1152:D1152"/>
    <mergeCell ref="E1152:F1152"/>
    <mergeCell ref="B1153:D1153"/>
    <mergeCell ref="E1153:F1153"/>
    <mergeCell ref="B1154:D1154"/>
    <mergeCell ref="E1154:F1154"/>
    <mergeCell ref="B1155:D1155"/>
    <mergeCell ref="E1155:F1155"/>
    <mergeCell ref="C1168:F1168"/>
    <mergeCell ref="C1169:F1169"/>
    <mergeCell ref="B1156:D1156"/>
    <mergeCell ref="E1156:F1156"/>
    <mergeCell ref="B1175:D1175"/>
    <mergeCell ref="E1175:F1175"/>
    <mergeCell ref="C1184:F1184"/>
    <mergeCell ref="C1185:F1185"/>
    <mergeCell ref="C1186:F1186"/>
    <mergeCell ref="E1178:F1178"/>
    <mergeCell ref="B1179:D1179"/>
    <mergeCell ref="C1108:F1108"/>
    <mergeCell ref="B1098:D1098"/>
    <mergeCell ref="E1098:F1098"/>
    <mergeCell ref="B1099:D1099"/>
    <mergeCell ref="E1099:F1099"/>
    <mergeCell ref="B1100:D1100"/>
    <mergeCell ref="E1100:F1100"/>
    <mergeCell ref="B1101:D1101"/>
    <mergeCell ref="E1101:F1101"/>
    <mergeCell ref="B1102:D1102"/>
    <mergeCell ref="E1102:F1102"/>
    <mergeCell ref="B1103:D1103"/>
    <mergeCell ref="E1103:F1103"/>
    <mergeCell ref="B1104:D1104"/>
    <mergeCell ref="E1104:F1104"/>
    <mergeCell ref="C1166:F1166"/>
    <mergeCell ref="C1167:F1167"/>
    <mergeCell ref="E1124:F1124"/>
    <mergeCell ref="B1125:D1125"/>
    <mergeCell ref="E1125:F1125"/>
    <mergeCell ref="B1126:D1126"/>
    <mergeCell ref="E1126:F1126"/>
    <mergeCell ref="B1127:D1127"/>
    <mergeCell ref="E1127:F1127"/>
    <mergeCell ref="B1128:D1128"/>
    <mergeCell ref="E1128:F1128"/>
    <mergeCell ref="B1129:D1129"/>
    <mergeCell ref="E1129:F1129"/>
    <mergeCell ref="B1130:D1130"/>
    <mergeCell ref="E1130:F1130"/>
    <mergeCell ref="C1163:F1163"/>
    <mergeCell ref="C1164:F1164"/>
    <mergeCell ref="C1089:F1089"/>
    <mergeCell ref="C1090:F1090"/>
    <mergeCell ref="C1091:F1091"/>
    <mergeCell ref="E1049:F1049"/>
    <mergeCell ref="B1050:D1050"/>
    <mergeCell ref="E1050:F1050"/>
    <mergeCell ref="B1051:D1051"/>
    <mergeCell ref="E1051:F1051"/>
    <mergeCell ref="B1052:D1052"/>
    <mergeCell ref="E1052:F1052"/>
    <mergeCell ref="C1106:F1106"/>
    <mergeCell ref="C1107:F1107"/>
    <mergeCell ref="C1081:F1081"/>
    <mergeCell ref="C1082:F1082"/>
    <mergeCell ref="C1083:F1083"/>
    <mergeCell ref="C1084:F1084"/>
    <mergeCell ref="C1085:F1085"/>
    <mergeCell ref="C1086:F1086"/>
    <mergeCell ref="C1087:F1087"/>
    <mergeCell ref="B997:D997"/>
    <mergeCell ref="E997:F997"/>
    <mergeCell ref="B998:D998"/>
    <mergeCell ref="E998:F998"/>
    <mergeCell ref="B999:D999"/>
    <mergeCell ref="E999:F999"/>
    <mergeCell ref="B1000:D1000"/>
    <mergeCell ref="E1000:F1000"/>
    <mergeCell ref="B1019:D1019"/>
    <mergeCell ref="E1019:F1019"/>
    <mergeCell ref="C1057:F1057"/>
    <mergeCell ref="C1058:F1058"/>
    <mergeCell ref="C1059:F1059"/>
    <mergeCell ref="C1060:F1060"/>
    <mergeCell ref="C1061:F1061"/>
    <mergeCell ref="C1062:F1062"/>
    <mergeCell ref="C1063:F1063"/>
    <mergeCell ref="C1034:F1034"/>
    <mergeCell ref="C1035:F1035"/>
    <mergeCell ref="C1056:F1056"/>
    <mergeCell ref="C886:F886"/>
    <mergeCell ref="C887:F887"/>
    <mergeCell ref="C888:F888"/>
    <mergeCell ref="B993:D993"/>
    <mergeCell ref="E993:F993"/>
    <mergeCell ref="B994:D994"/>
    <mergeCell ref="E994:F994"/>
    <mergeCell ref="B995:D995"/>
    <mergeCell ref="E995:F995"/>
    <mergeCell ref="B996:D996"/>
    <mergeCell ref="E996:F996"/>
    <mergeCell ref="B922:D922"/>
    <mergeCell ref="E922:F922"/>
    <mergeCell ref="B941:D941"/>
    <mergeCell ref="E941:F941"/>
    <mergeCell ref="B946:D946"/>
    <mergeCell ref="E946:F946"/>
    <mergeCell ref="B947:D947"/>
    <mergeCell ref="E947:F947"/>
    <mergeCell ref="B942:D942"/>
    <mergeCell ref="E942:F942"/>
    <mergeCell ref="B943:D943"/>
    <mergeCell ref="E943:F943"/>
    <mergeCell ref="B944:D944"/>
    <mergeCell ref="E944:F944"/>
    <mergeCell ref="B945:D945"/>
    <mergeCell ref="C924:F924"/>
    <mergeCell ref="C925:F925"/>
    <mergeCell ref="C926:F926"/>
    <mergeCell ref="C927:F927"/>
    <mergeCell ref="C928:F928"/>
    <mergeCell ref="C929:F929"/>
    <mergeCell ref="B846:D846"/>
    <mergeCell ref="E846:F846"/>
    <mergeCell ref="B847:D847"/>
    <mergeCell ref="E847:F847"/>
    <mergeCell ref="B854:D854"/>
    <mergeCell ref="E854:F854"/>
    <mergeCell ref="B849:D849"/>
    <mergeCell ref="E849:F849"/>
    <mergeCell ref="B850:D850"/>
    <mergeCell ref="E850:F850"/>
    <mergeCell ref="B851:D851"/>
    <mergeCell ref="E851:F851"/>
    <mergeCell ref="B852:D852"/>
    <mergeCell ref="E852:F852"/>
    <mergeCell ref="B853:D853"/>
    <mergeCell ref="E853:F853"/>
    <mergeCell ref="C816:F816"/>
    <mergeCell ref="C817:F817"/>
    <mergeCell ref="C818:F818"/>
    <mergeCell ref="C819:F819"/>
    <mergeCell ref="C820:F820"/>
    <mergeCell ref="C821:F821"/>
    <mergeCell ref="C838:F838"/>
    <mergeCell ref="C839:F839"/>
    <mergeCell ref="C840:F840"/>
    <mergeCell ref="E825:F825"/>
    <mergeCell ref="B826:D826"/>
    <mergeCell ref="E826:F826"/>
    <mergeCell ref="E808:F808"/>
    <mergeCell ref="B807:D807"/>
    <mergeCell ref="E807:F807"/>
    <mergeCell ref="C810:F810"/>
    <mergeCell ref="C811:F811"/>
    <mergeCell ref="C812:F812"/>
    <mergeCell ref="C813:F813"/>
    <mergeCell ref="C814:F814"/>
    <mergeCell ref="C815:F815"/>
    <mergeCell ref="B843:D843"/>
    <mergeCell ref="E843:F843"/>
    <mergeCell ref="B844:D844"/>
    <mergeCell ref="E844:F844"/>
    <mergeCell ref="B845:D845"/>
    <mergeCell ref="E845:F845"/>
    <mergeCell ref="B642:D642"/>
    <mergeCell ref="E642:F642"/>
    <mergeCell ref="B661:D661"/>
    <mergeCell ref="E661:F661"/>
    <mergeCell ref="B662:D662"/>
    <mergeCell ref="E662:F662"/>
    <mergeCell ref="B663:D663"/>
    <mergeCell ref="E663:F663"/>
    <mergeCell ref="B664:D664"/>
    <mergeCell ref="E664:F664"/>
    <mergeCell ref="C768:F768"/>
    <mergeCell ref="C769:F769"/>
    <mergeCell ref="C770:F770"/>
    <mergeCell ref="C771:F771"/>
    <mergeCell ref="C772:F772"/>
    <mergeCell ref="C773:F773"/>
    <mergeCell ref="C774:F774"/>
    <mergeCell ref="C747:F747"/>
    <mergeCell ref="C748:F748"/>
    <mergeCell ref="C749:F749"/>
    <mergeCell ref="C750:F750"/>
    <mergeCell ref="C751:F751"/>
    <mergeCell ref="C745:F745"/>
    <mergeCell ref="C746:F746"/>
    <mergeCell ref="B733:D733"/>
    <mergeCell ref="E733:F733"/>
    <mergeCell ref="B734:D734"/>
    <mergeCell ref="E734:F734"/>
    <mergeCell ref="B735:D735"/>
    <mergeCell ref="E735:F735"/>
    <mergeCell ref="B736:D736"/>
    <mergeCell ref="E736:F736"/>
    <mergeCell ref="B641:D641"/>
    <mergeCell ref="E641:F641"/>
    <mergeCell ref="B737:D737"/>
    <mergeCell ref="E737:F737"/>
    <mergeCell ref="B738:D738"/>
    <mergeCell ref="E738:F738"/>
    <mergeCell ref="C717:F717"/>
    <mergeCell ref="C718:F718"/>
    <mergeCell ref="C719:F719"/>
    <mergeCell ref="C720:F720"/>
    <mergeCell ref="C721:F721"/>
    <mergeCell ref="C722:F722"/>
    <mergeCell ref="C723:F723"/>
    <mergeCell ref="C724:F724"/>
    <mergeCell ref="C725:F725"/>
    <mergeCell ref="C696:F696"/>
    <mergeCell ref="C697:F697"/>
    <mergeCell ref="E614:F614"/>
    <mergeCell ref="B615:D615"/>
    <mergeCell ref="E615:F615"/>
    <mergeCell ref="B616:D616"/>
    <mergeCell ref="E616:F616"/>
    <mergeCell ref="B617:D617"/>
    <mergeCell ref="E617:F617"/>
    <mergeCell ref="B618:D618"/>
    <mergeCell ref="E618:F618"/>
    <mergeCell ref="E760:F760"/>
    <mergeCell ref="B761:D761"/>
    <mergeCell ref="E761:F761"/>
    <mergeCell ref="B762:D762"/>
    <mergeCell ref="E762:F762"/>
    <mergeCell ref="B781:D781"/>
    <mergeCell ref="E781:F781"/>
    <mergeCell ref="B757:D757"/>
    <mergeCell ref="E757:F757"/>
    <mergeCell ref="B758:D758"/>
    <mergeCell ref="E758:F758"/>
    <mergeCell ref="B759:D759"/>
    <mergeCell ref="E759:F759"/>
    <mergeCell ref="B760:D760"/>
    <mergeCell ref="C726:F726"/>
    <mergeCell ref="C727:F727"/>
    <mergeCell ref="C740:F740"/>
    <mergeCell ref="C741:F741"/>
    <mergeCell ref="C742:F742"/>
    <mergeCell ref="C743:F743"/>
    <mergeCell ref="C744:F744"/>
    <mergeCell ref="C764:F764"/>
    <mergeCell ref="C765:F765"/>
    <mergeCell ref="C449:F449"/>
    <mergeCell ref="C440:F440"/>
    <mergeCell ref="C441:F441"/>
    <mergeCell ref="C442:F442"/>
    <mergeCell ref="C443:F443"/>
    <mergeCell ref="B517:D517"/>
    <mergeCell ref="E517:F517"/>
    <mergeCell ref="B518:D518"/>
    <mergeCell ref="E518:F518"/>
    <mergeCell ref="B519:D519"/>
    <mergeCell ref="E519:F519"/>
    <mergeCell ref="C507:F507"/>
    <mergeCell ref="C508:F508"/>
    <mergeCell ref="C509:F509"/>
    <mergeCell ref="C510:F510"/>
    <mergeCell ref="C511:F511"/>
    <mergeCell ref="C524:F524"/>
    <mergeCell ref="B520:D520"/>
    <mergeCell ref="E520:F520"/>
    <mergeCell ref="B521:D521"/>
    <mergeCell ref="B466:D466"/>
    <mergeCell ref="E466:F466"/>
    <mergeCell ref="B464:D464"/>
    <mergeCell ref="E464:F464"/>
    <mergeCell ref="B465:D465"/>
    <mergeCell ref="E465:F465"/>
    <mergeCell ref="B483:D483"/>
    <mergeCell ref="E483:F483"/>
    <mergeCell ref="B484:D484"/>
    <mergeCell ref="E484:F484"/>
    <mergeCell ref="C477:F477"/>
    <mergeCell ref="C468:F468"/>
    <mergeCell ref="C469:F469"/>
    <mergeCell ref="C470:F470"/>
    <mergeCell ref="C471:F471"/>
    <mergeCell ref="C472:F472"/>
    <mergeCell ref="C473:F473"/>
    <mergeCell ref="C474:F474"/>
    <mergeCell ref="C475:F475"/>
    <mergeCell ref="C476:F476"/>
    <mergeCell ref="B437:D437"/>
    <mergeCell ref="E437:F437"/>
    <mergeCell ref="B438:D438"/>
    <mergeCell ref="E438:F438"/>
    <mergeCell ref="B462:D462"/>
    <mergeCell ref="E462:F462"/>
    <mergeCell ref="B463:D463"/>
    <mergeCell ref="E463:F463"/>
    <mergeCell ref="B412:D412"/>
    <mergeCell ref="E412:F412"/>
    <mergeCell ref="B413:D413"/>
    <mergeCell ref="E413:F413"/>
    <mergeCell ref="B414:D414"/>
    <mergeCell ref="E414:F414"/>
    <mergeCell ref="B415:D415"/>
    <mergeCell ref="E415:F415"/>
    <mergeCell ref="B436:D436"/>
    <mergeCell ref="E436:F436"/>
    <mergeCell ref="C422:F422"/>
    <mergeCell ref="C423:F423"/>
    <mergeCell ref="C424:F424"/>
    <mergeCell ref="C425:F425"/>
    <mergeCell ref="C426:F426"/>
    <mergeCell ref="C417:F417"/>
    <mergeCell ref="C418:F418"/>
    <mergeCell ref="C419:F419"/>
    <mergeCell ref="C420:F420"/>
    <mergeCell ref="C421:F421"/>
    <mergeCell ref="C445:F445"/>
    <mergeCell ref="C446:F446"/>
    <mergeCell ref="C447:F447"/>
    <mergeCell ref="C448:F448"/>
    <mergeCell ref="C889:F889"/>
    <mergeCell ref="C890:F890"/>
    <mergeCell ref="C891:F891"/>
    <mergeCell ref="C892:F892"/>
    <mergeCell ref="C912:F912"/>
    <mergeCell ref="C913:F913"/>
    <mergeCell ref="C914:F914"/>
    <mergeCell ref="C1237:F1237"/>
    <mergeCell ref="C1238:F1238"/>
    <mergeCell ref="C1239:F1239"/>
    <mergeCell ref="C1240:F1240"/>
    <mergeCell ref="B232:D232"/>
    <mergeCell ref="E232:F232"/>
    <mergeCell ref="B233:D233"/>
    <mergeCell ref="E233:F233"/>
    <mergeCell ref="B234:D234"/>
    <mergeCell ref="E234:F234"/>
    <mergeCell ref="C1038:F1038"/>
    <mergeCell ref="C1039:F1039"/>
    <mergeCell ref="C1054:F1054"/>
    <mergeCell ref="C1055:F1055"/>
    <mergeCell ref="B280:D280"/>
    <mergeCell ref="E280:F280"/>
    <mergeCell ref="B281:D281"/>
    <mergeCell ref="E281:F281"/>
    <mergeCell ref="B302:D302"/>
    <mergeCell ref="E302:F302"/>
    <mergeCell ref="B303:D303"/>
    <mergeCell ref="E303:F303"/>
    <mergeCell ref="B304:D304"/>
    <mergeCell ref="E304:F304"/>
    <mergeCell ref="B258:D258"/>
    <mergeCell ref="B36:D36"/>
    <mergeCell ref="B38:D38"/>
    <mergeCell ref="E38:F38"/>
    <mergeCell ref="B39:D39"/>
    <mergeCell ref="E39:F39"/>
    <mergeCell ref="B58:D58"/>
    <mergeCell ref="E58:F58"/>
    <mergeCell ref="B59:D59"/>
    <mergeCell ref="E59:F59"/>
    <mergeCell ref="B77:D77"/>
    <mergeCell ref="E77:F77"/>
    <mergeCell ref="B78:D78"/>
    <mergeCell ref="E78:F78"/>
    <mergeCell ref="B94:D94"/>
    <mergeCell ref="E94:F94"/>
    <mergeCell ref="B95:D95"/>
    <mergeCell ref="B259:D259"/>
    <mergeCell ref="E259:F259"/>
    <mergeCell ref="E200:F200"/>
    <mergeCell ref="B201:D201"/>
    <mergeCell ref="E201:F201"/>
    <mergeCell ref="C210:F210"/>
    <mergeCell ref="C207:F207"/>
    <mergeCell ref="C208:F208"/>
    <mergeCell ref="C100:F100"/>
    <mergeCell ref="E95:F95"/>
    <mergeCell ref="C106:F106"/>
    <mergeCell ref="C115:F115"/>
    <mergeCell ref="C116:F116"/>
    <mergeCell ref="C101:F101"/>
    <mergeCell ref="C105:F105"/>
    <mergeCell ref="C102:F102"/>
    <mergeCell ref="C864:F864"/>
    <mergeCell ref="B876:D876"/>
    <mergeCell ref="E876:F876"/>
    <mergeCell ref="B1045:D1045"/>
    <mergeCell ref="E1045:F1045"/>
    <mergeCell ref="B1046:D1046"/>
    <mergeCell ref="E1046:F1046"/>
    <mergeCell ref="B1047:D1047"/>
    <mergeCell ref="E1047:F1047"/>
    <mergeCell ref="B1048:D1048"/>
    <mergeCell ref="E1048:F1048"/>
    <mergeCell ref="B918:D918"/>
    <mergeCell ref="E918:F918"/>
    <mergeCell ref="B919:D919"/>
    <mergeCell ref="E919:F919"/>
    <mergeCell ref="B920:D920"/>
    <mergeCell ref="E920:F920"/>
    <mergeCell ref="B921:D921"/>
    <mergeCell ref="E921:F921"/>
    <mergeCell ref="B901:D901"/>
    <mergeCell ref="E901:F901"/>
    <mergeCell ref="B902:D902"/>
    <mergeCell ref="E902:F902"/>
    <mergeCell ref="B916:D916"/>
    <mergeCell ref="E916:F916"/>
    <mergeCell ref="C883:F883"/>
    <mergeCell ref="C884:F884"/>
    <mergeCell ref="B899:D899"/>
    <mergeCell ref="C866:F866"/>
    <mergeCell ref="C867:F867"/>
    <mergeCell ref="C882:F882"/>
    <mergeCell ref="B868:D868"/>
    <mergeCell ref="C856:F856"/>
    <mergeCell ref="C857:F857"/>
    <mergeCell ref="C858:F858"/>
    <mergeCell ref="C859:F859"/>
    <mergeCell ref="C860:F860"/>
    <mergeCell ref="C861:F861"/>
    <mergeCell ref="B842:D842"/>
    <mergeCell ref="E842:F842"/>
    <mergeCell ref="B801:D801"/>
    <mergeCell ref="E801:F801"/>
    <mergeCell ref="B808:D808"/>
    <mergeCell ref="B802:D802"/>
    <mergeCell ref="E802:F802"/>
    <mergeCell ref="B803:D803"/>
    <mergeCell ref="E803:F803"/>
    <mergeCell ref="B804:D804"/>
    <mergeCell ref="E804:F804"/>
    <mergeCell ref="B805:D805"/>
    <mergeCell ref="E805:F805"/>
    <mergeCell ref="B806:D806"/>
    <mergeCell ref="E806:F806"/>
    <mergeCell ref="B827:D827"/>
    <mergeCell ref="E827:F827"/>
    <mergeCell ref="B841:D841"/>
    <mergeCell ref="E841:F841"/>
    <mergeCell ref="B822:D822"/>
    <mergeCell ref="E822:F822"/>
    <mergeCell ref="B823:D823"/>
    <mergeCell ref="E823:F823"/>
    <mergeCell ref="B824:D824"/>
    <mergeCell ref="E824:F824"/>
    <mergeCell ref="B825:D825"/>
    <mergeCell ref="C766:F766"/>
    <mergeCell ref="C767:F767"/>
    <mergeCell ref="B782:D782"/>
    <mergeCell ref="E782:F782"/>
    <mergeCell ref="C775:F775"/>
    <mergeCell ref="B783:D783"/>
    <mergeCell ref="E783:F783"/>
    <mergeCell ref="B784:D784"/>
    <mergeCell ref="E784:F784"/>
    <mergeCell ref="B785:D785"/>
    <mergeCell ref="E785:F785"/>
    <mergeCell ref="B786:D786"/>
    <mergeCell ref="E786:F786"/>
    <mergeCell ref="B800:D800"/>
    <mergeCell ref="E800:F800"/>
    <mergeCell ref="C788:F788"/>
    <mergeCell ref="C789:F789"/>
    <mergeCell ref="C790:F790"/>
    <mergeCell ref="C791:F791"/>
    <mergeCell ref="C792:F792"/>
    <mergeCell ref="C793:F793"/>
    <mergeCell ref="C794:F794"/>
    <mergeCell ref="C795:F795"/>
    <mergeCell ref="C796:F796"/>
    <mergeCell ref="C797:F797"/>
    <mergeCell ref="C798:F798"/>
    <mergeCell ref="C799:F799"/>
    <mergeCell ref="C698:F698"/>
    <mergeCell ref="C699:F699"/>
    <mergeCell ref="C700:F700"/>
    <mergeCell ref="C701:F701"/>
    <mergeCell ref="C702:F702"/>
    <mergeCell ref="C703:F703"/>
    <mergeCell ref="C716:F716"/>
    <mergeCell ref="B709:D709"/>
    <mergeCell ref="E709:F709"/>
    <mergeCell ref="B710:D710"/>
    <mergeCell ref="E710:F710"/>
    <mergeCell ref="B711:D711"/>
    <mergeCell ref="E711:F711"/>
    <mergeCell ref="B712:D712"/>
    <mergeCell ref="E712:F712"/>
    <mergeCell ref="B713:D713"/>
    <mergeCell ref="E713:F713"/>
    <mergeCell ref="B714:D714"/>
    <mergeCell ref="E714:F714"/>
    <mergeCell ref="C675:F675"/>
    <mergeCell ref="C676:F676"/>
    <mergeCell ref="C677:F677"/>
    <mergeCell ref="C678:F678"/>
    <mergeCell ref="C679:F679"/>
    <mergeCell ref="C692:F692"/>
    <mergeCell ref="C693:F693"/>
    <mergeCell ref="C694:F694"/>
    <mergeCell ref="C695:F695"/>
    <mergeCell ref="B685:D685"/>
    <mergeCell ref="E685:F685"/>
    <mergeCell ref="B686:D686"/>
    <mergeCell ref="E686:F686"/>
    <mergeCell ref="B687:D687"/>
    <mergeCell ref="E687:F687"/>
    <mergeCell ref="B688:D688"/>
    <mergeCell ref="E688:F688"/>
    <mergeCell ref="B689:D689"/>
    <mergeCell ref="E689:F689"/>
    <mergeCell ref="B690:D690"/>
    <mergeCell ref="E690:F690"/>
    <mergeCell ref="C654:F654"/>
    <mergeCell ref="C655:F655"/>
    <mergeCell ref="C668:F668"/>
    <mergeCell ref="C669:F669"/>
    <mergeCell ref="C670:F670"/>
    <mergeCell ref="C671:F671"/>
    <mergeCell ref="C672:F672"/>
    <mergeCell ref="C673:F673"/>
    <mergeCell ref="C674:F674"/>
    <mergeCell ref="B665:D665"/>
    <mergeCell ref="E665:F665"/>
    <mergeCell ref="B666:D666"/>
    <mergeCell ref="E666:F666"/>
    <mergeCell ref="C645:F645"/>
    <mergeCell ref="C646:F646"/>
    <mergeCell ref="C647:F647"/>
    <mergeCell ref="C648:F648"/>
    <mergeCell ref="C649:F649"/>
    <mergeCell ref="C650:F650"/>
    <mergeCell ref="C651:F651"/>
    <mergeCell ref="C652:F652"/>
    <mergeCell ref="C653:F653"/>
    <mergeCell ref="C600:F600"/>
    <mergeCell ref="C601:F601"/>
    <mergeCell ref="C602:F602"/>
    <mergeCell ref="C603:F603"/>
    <mergeCell ref="C604:F604"/>
    <mergeCell ref="C605:F605"/>
    <mergeCell ref="C606:F606"/>
    <mergeCell ref="C607:F607"/>
    <mergeCell ref="C644:F644"/>
    <mergeCell ref="C620:F620"/>
    <mergeCell ref="C621:F621"/>
    <mergeCell ref="C622:F622"/>
    <mergeCell ref="C623:F623"/>
    <mergeCell ref="C624:F624"/>
    <mergeCell ref="C625:F625"/>
    <mergeCell ref="C626:F626"/>
    <mergeCell ref="C627:F627"/>
    <mergeCell ref="C628:F628"/>
    <mergeCell ref="C629:F629"/>
    <mergeCell ref="C630:F630"/>
    <mergeCell ref="C631:F631"/>
    <mergeCell ref="B613:D613"/>
    <mergeCell ref="E613:F613"/>
    <mergeCell ref="B614:D614"/>
    <mergeCell ref="B637:D637"/>
    <mergeCell ref="E637:F637"/>
    <mergeCell ref="B638:D638"/>
    <mergeCell ref="E638:F638"/>
    <mergeCell ref="B639:D639"/>
    <mergeCell ref="E639:F639"/>
    <mergeCell ref="B640:D640"/>
    <mergeCell ref="E640:F640"/>
    <mergeCell ref="C579:F579"/>
    <mergeCell ref="C580:F580"/>
    <mergeCell ref="C581:F581"/>
    <mergeCell ref="C582:F582"/>
    <mergeCell ref="C583:F583"/>
    <mergeCell ref="C596:F596"/>
    <mergeCell ref="C597:F597"/>
    <mergeCell ref="C598:F598"/>
    <mergeCell ref="C599:F599"/>
    <mergeCell ref="B589:D589"/>
    <mergeCell ref="E589:F589"/>
    <mergeCell ref="B590:D590"/>
    <mergeCell ref="E590:F590"/>
    <mergeCell ref="B591:D591"/>
    <mergeCell ref="E591:F591"/>
    <mergeCell ref="B592:D592"/>
    <mergeCell ref="E592:F592"/>
    <mergeCell ref="B593:D593"/>
    <mergeCell ref="E593:F593"/>
    <mergeCell ref="B594:D594"/>
    <mergeCell ref="E594:F594"/>
    <mergeCell ref="C572:F572"/>
    <mergeCell ref="C573:F573"/>
    <mergeCell ref="C574:F574"/>
    <mergeCell ref="C575:F575"/>
    <mergeCell ref="C576:F576"/>
    <mergeCell ref="C577:F577"/>
    <mergeCell ref="C578:F578"/>
    <mergeCell ref="B565:D565"/>
    <mergeCell ref="E565:F565"/>
    <mergeCell ref="B566:D566"/>
    <mergeCell ref="E566:F566"/>
    <mergeCell ref="B567:D567"/>
    <mergeCell ref="E567:F567"/>
    <mergeCell ref="B568:D568"/>
    <mergeCell ref="E568:F568"/>
    <mergeCell ref="B569:D569"/>
    <mergeCell ref="E569:F569"/>
    <mergeCell ref="B570:D570"/>
    <mergeCell ref="E570:F570"/>
    <mergeCell ref="C556:F556"/>
    <mergeCell ref="C557:F557"/>
    <mergeCell ref="C528:F528"/>
    <mergeCell ref="C529:F529"/>
    <mergeCell ref="C530:F530"/>
    <mergeCell ref="C531:F531"/>
    <mergeCell ref="C532:F532"/>
    <mergeCell ref="C533:F533"/>
    <mergeCell ref="C534:F534"/>
    <mergeCell ref="C535:F535"/>
    <mergeCell ref="C548:F548"/>
    <mergeCell ref="B545:D545"/>
    <mergeCell ref="E545:F545"/>
    <mergeCell ref="B546:D546"/>
    <mergeCell ref="E546:F546"/>
    <mergeCell ref="C558:F558"/>
    <mergeCell ref="C559:F559"/>
    <mergeCell ref="B541:D541"/>
    <mergeCell ref="E541:F541"/>
    <mergeCell ref="B542:D542"/>
    <mergeCell ref="E542:F542"/>
    <mergeCell ref="B543:D543"/>
    <mergeCell ref="E543:F543"/>
    <mergeCell ref="B544:D544"/>
    <mergeCell ref="E544:F544"/>
    <mergeCell ref="B488:D488"/>
    <mergeCell ref="E488:F488"/>
    <mergeCell ref="B489:D489"/>
    <mergeCell ref="E489:F489"/>
    <mergeCell ref="B486:D486"/>
    <mergeCell ref="E486:F486"/>
    <mergeCell ref="B487:D487"/>
    <mergeCell ref="C549:F549"/>
    <mergeCell ref="C550:F550"/>
    <mergeCell ref="C551:F551"/>
    <mergeCell ref="C552:F552"/>
    <mergeCell ref="C553:F553"/>
    <mergeCell ref="C554:F554"/>
    <mergeCell ref="C555:F555"/>
    <mergeCell ref="E487:F487"/>
    <mergeCell ref="B492:D492"/>
    <mergeCell ref="E492:F492"/>
    <mergeCell ref="B493:D493"/>
    <mergeCell ref="E493:F493"/>
    <mergeCell ref="B494:D494"/>
    <mergeCell ref="E494:F494"/>
    <mergeCell ref="B495:D495"/>
    <mergeCell ref="E495:F495"/>
    <mergeCell ref="B522:D522"/>
    <mergeCell ref="E522:F522"/>
    <mergeCell ref="B496:D496"/>
    <mergeCell ref="E496:F496"/>
    <mergeCell ref="B497:D497"/>
    <mergeCell ref="E497:F497"/>
    <mergeCell ref="C525:F525"/>
    <mergeCell ref="C526:F526"/>
    <mergeCell ref="C527:F527"/>
    <mergeCell ref="C10:F10"/>
    <mergeCell ref="C11:F11"/>
    <mergeCell ref="C50:F50"/>
    <mergeCell ref="C47:F47"/>
    <mergeCell ref="C49:F49"/>
    <mergeCell ref="C82:F82"/>
    <mergeCell ref="C99:F99"/>
    <mergeCell ref="C117:F117"/>
    <mergeCell ref="C153:F153"/>
    <mergeCell ref="C206:F206"/>
    <mergeCell ref="C309:F309"/>
    <mergeCell ref="C310:F310"/>
    <mergeCell ref="C306:F306"/>
    <mergeCell ref="C270:F270"/>
    <mergeCell ref="C269:F269"/>
    <mergeCell ref="C267:F267"/>
    <mergeCell ref="C291:F291"/>
    <mergeCell ref="C70:F70"/>
    <mergeCell ref="C80:F80"/>
    <mergeCell ref="C81:F81"/>
    <mergeCell ref="C86:F86"/>
    <mergeCell ref="C83:F83"/>
    <mergeCell ref="C89:F89"/>
    <mergeCell ref="C97:F97"/>
    <mergeCell ref="C98:F98"/>
    <mergeCell ref="C84:F84"/>
    <mergeCell ref="C88:F88"/>
    <mergeCell ref="C87:F87"/>
    <mergeCell ref="C85:F85"/>
    <mergeCell ref="C103:F103"/>
    <mergeCell ref="B149:D149"/>
    <mergeCell ref="E149:F149"/>
    <mergeCell ref="C66:F66"/>
    <mergeCell ref="C377:F377"/>
    <mergeCell ref="C375:F375"/>
    <mergeCell ref="B333:D333"/>
    <mergeCell ref="E333:F333"/>
    <mergeCell ref="B334:D334"/>
    <mergeCell ref="E334:F334"/>
    <mergeCell ref="B336:D336"/>
    <mergeCell ref="E336:F336"/>
    <mergeCell ref="B335:D335"/>
    <mergeCell ref="E335:F335"/>
    <mergeCell ref="C314:F314"/>
    <mergeCell ref="C372:F372"/>
    <mergeCell ref="C338:F338"/>
    <mergeCell ref="C339:F339"/>
    <mergeCell ref="C340:F340"/>
    <mergeCell ref="C341:F341"/>
    <mergeCell ref="C342:F342"/>
    <mergeCell ref="C343:F343"/>
    <mergeCell ref="C344:F344"/>
    <mergeCell ref="C345:F345"/>
    <mergeCell ref="C346:F346"/>
    <mergeCell ref="C347:F347"/>
    <mergeCell ref="B365:D365"/>
    <mergeCell ref="B260:D260"/>
    <mergeCell ref="E260:F260"/>
    <mergeCell ref="E258:F258"/>
    <mergeCell ref="B279:D279"/>
    <mergeCell ref="E279:F279"/>
    <mergeCell ref="C264:F264"/>
    <mergeCell ref="C285:F285"/>
    <mergeCell ref="C151:F151"/>
    <mergeCell ref="C4:F4"/>
    <mergeCell ref="C3:F3"/>
    <mergeCell ref="C9:F9"/>
    <mergeCell ref="C7:F7"/>
    <mergeCell ref="C5:F5"/>
    <mergeCell ref="C8:F8"/>
    <mergeCell ref="C241:F241"/>
    <mergeCell ref="C246:F246"/>
    <mergeCell ref="C262:F262"/>
    <mergeCell ref="C237:F237"/>
    <mergeCell ref="C238:F238"/>
    <mergeCell ref="C243:F243"/>
    <mergeCell ref="C240:F240"/>
    <mergeCell ref="C239:F239"/>
    <mergeCell ref="C42:F42"/>
    <mergeCell ref="C43:F43"/>
    <mergeCell ref="C45:F45"/>
    <mergeCell ref="C51:F51"/>
    <mergeCell ref="C48:F48"/>
    <mergeCell ref="C46:F46"/>
    <mergeCell ref="C44:F44"/>
    <mergeCell ref="C6:F6"/>
    <mergeCell ref="C12:F12"/>
    <mergeCell ref="C64:F64"/>
    <mergeCell ref="C61:F61"/>
    <mergeCell ref="C62:F62"/>
    <mergeCell ref="C67:F67"/>
    <mergeCell ref="C65:F65"/>
    <mergeCell ref="C63:F63"/>
    <mergeCell ref="C69:F69"/>
    <mergeCell ref="C68:F68"/>
    <mergeCell ref="B200:D200"/>
    <mergeCell ref="C104:F104"/>
    <mergeCell ref="C204:F204"/>
    <mergeCell ref="C205:F205"/>
    <mergeCell ref="C118:F118"/>
    <mergeCell ref="C181:F181"/>
    <mergeCell ref="C182:F182"/>
    <mergeCell ref="C183:F183"/>
    <mergeCell ref="C184:F184"/>
    <mergeCell ref="B112:D112"/>
    <mergeCell ref="E112:F112"/>
    <mergeCell ref="B113:D113"/>
    <mergeCell ref="E113:F113"/>
    <mergeCell ref="B146:D146"/>
    <mergeCell ref="E146:F146"/>
    <mergeCell ref="B147:D147"/>
    <mergeCell ref="E147:F147"/>
    <mergeCell ref="B148:D148"/>
    <mergeCell ref="E148:F148"/>
    <mergeCell ref="C119:F119"/>
    <mergeCell ref="C160:F160"/>
    <mergeCell ref="C152:F152"/>
    <mergeCell ref="C157:F157"/>
    <mergeCell ref="C154:F154"/>
    <mergeCell ref="C121:F121"/>
    <mergeCell ref="C123:F123"/>
    <mergeCell ref="C120:F120"/>
    <mergeCell ref="C122:F122"/>
    <mergeCell ref="C159:F159"/>
    <mergeCell ref="C156:F156"/>
    <mergeCell ref="C158:F158"/>
    <mergeCell ref="C124:F124"/>
    <mergeCell ref="C376:F376"/>
    <mergeCell ref="C373:F373"/>
    <mergeCell ref="C374:F374"/>
    <mergeCell ref="C379:F379"/>
    <mergeCell ref="C312:F312"/>
    <mergeCell ref="C315:F315"/>
    <mergeCell ref="C370:F370"/>
    <mergeCell ref="C371:F371"/>
    <mergeCell ref="C378:F378"/>
    <mergeCell ref="C155:F155"/>
    <mergeCell ref="C175:F175"/>
    <mergeCell ref="C176:F176"/>
    <mergeCell ref="C177:F177"/>
    <mergeCell ref="C178:F178"/>
    <mergeCell ref="C179:F179"/>
    <mergeCell ref="C180:F180"/>
    <mergeCell ref="C290:F290"/>
    <mergeCell ref="C288:F288"/>
    <mergeCell ref="B171:D171"/>
    <mergeCell ref="E171:F171"/>
    <mergeCell ref="B172:D172"/>
    <mergeCell ref="E172:F172"/>
    <mergeCell ref="B235:D235"/>
    <mergeCell ref="E235:F235"/>
    <mergeCell ref="B173:D173"/>
    <mergeCell ref="E173:F173"/>
    <mergeCell ref="B198:D198"/>
    <mergeCell ref="E198:F198"/>
    <mergeCell ref="B199:D199"/>
    <mergeCell ref="E199:F199"/>
    <mergeCell ref="B202:D202"/>
    <mergeCell ref="E202:F202"/>
    <mergeCell ref="C311:F311"/>
    <mergeCell ref="C313:F313"/>
    <mergeCell ref="C212:F212"/>
    <mergeCell ref="C211:F211"/>
    <mergeCell ref="C209:F209"/>
    <mergeCell ref="C245:F245"/>
    <mergeCell ref="C242:F242"/>
    <mergeCell ref="C244:F244"/>
    <mergeCell ref="C213:F213"/>
    <mergeCell ref="C263:F263"/>
    <mergeCell ref="C307:F307"/>
    <mergeCell ref="C268:F268"/>
    <mergeCell ref="C265:F265"/>
    <mergeCell ref="C266:F266"/>
    <mergeCell ref="C271:F271"/>
    <mergeCell ref="C283:F283"/>
    <mergeCell ref="C284:F284"/>
    <mergeCell ref="C289:F289"/>
    <mergeCell ref="C286:F286"/>
    <mergeCell ref="C287:F287"/>
    <mergeCell ref="C292:F292"/>
    <mergeCell ref="C308:F308"/>
    <mergeCell ref="C444:F444"/>
    <mergeCell ref="C829:F829"/>
    <mergeCell ref="C830:F830"/>
    <mergeCell ref="C831:F831"/>
    <mergeCell ref="C832:F832"/>
    <mergeCell ref="C833:F833"/>
    <mergeCell ref="C834:F834"/>
    <mergeCell ref="C835:F835"/>
    <mergeCell ref="C836:F836"/>
    <mergeCell ref="C837:F837"/>
    <mergeCell ref="C862:F862"/>
    <mergeCell ref="C863:F863"/>
    <mergeCell ref="E521:F521"/>
    <mergeCell ref="C478:F478"/>
    <mergeCell ref="C479:F479"/>
    <mergeCell ref="C500:F500"/>
    <mergeCell ref="C501:F501"/>
    <mergeCell ref="C502:F502"/>
    <mergeCell ref="C503:F503"/>
    <mergeCell ref="C504:F504"/>
    <mergeCell ref="C505:F505"/>
    <mergeCell ref="C506:F506"/>
    <mergeCell ref="B485:D485"/>
    <mergeCell ref="E485:F485"/>
    <mergeCell ref="B490:D490"/>
    <mergeCell ref="E490:F490"/>
    <mergeCell ref="B848:D848"/>
    <mergeCell ref="E848:F848"/>
    <mergeCell ref="B498:D498"/>
    <mergeCell ref="E498:F498"/>
    <mergeCell ref="B491:D491"/>
    <mergeCell ref="E491:F491"/>
    <mergeCell ref="E868:F868"/>
    <mergeCell ref="B869:D869"/>
    <mergeCell ref="E869:F869"/>
    <mergeCell ref="B870:D870"/>
    <mergeCell ref="E870:F870"/>
    <mergeCell ref="B871:D871"/>
    <mergeCell ref="E871:F871"/>
    <mergeCell ref="C885:F885"/>
    <mergeCell ref="B877:D877"/>
    <mergeCell ref="E877:F877"/>
    <mergeCell ref="B878:D878"/>
    <mergeCell ref="E878:F878"/>
    <mergeCell ref="B879:D879"/>
    <mergeCell ref="E879:F879"/>
    <mergeCell ref="B880:D880"/>
    <mergeCell ref="E880:F880"/>
    <mergeCell ref="B872:D872"/>
    <mergeCell ref="E872:F872"/>
    <mergeCell ref="B873:D873"/>
    <mergeCell ref="E873:F873"/>
    <mergeCell ref="B874:D874"/>
    <mergeCell ref="E874:F874"/>
    <mergeCell ref="B875:D875"/>
    <mergeCell ref="E875:F875"/>
    <mergeCell ref="C865:F865"/>
    <mergeCell ref="C961:F961"/>
    <mergeCell ref="C976:F976"/>
    <mergeCell ref="C977:F977"/>
    <mergeCell ref="C978:F978"/>
    <mergeCell ref="B967:D967"/>
    <mergeCell ref="E967:F967"/>
    <mergeCell ref="B968:D968"/>
    <mergeCell ref="E968:F968"/>
    <mergeCell ref="B969:D969"/>
    <mergeCell ref="E969:F969"/>
    <mergeCell ref="B970:D970"/>
    <mergeCell ref="E970:F970"/>
    <mergeCell ref="B971:D971"/>
    <mergeCell ref="C893:F893"/>
    <mergeCell ref="C904:F904"/>
    <mergeCell ref="C905:F905"/>
    <mergeCell ref="C906:F906"/>
    <mergeCell ref="C907:F907"/>
    <mergeCell ref="C908:F908"/>
    <mergeCell ref="C909:F909"/>
    <mergeCell ref="C910:F910"/>
    <mergeCell ref="C911:F911"/>
    <mergeCell ref="B894:D894"/>
    <mergeCell ref="E894:F894"/>
    <mergeCell ref="B895:D895"/>
    <mergeCell ref="E895:F895"/>
    <mergeCell ref="B896:D896"/>
    <mergeCell ref="E896:F896"/>
    <mergeCell ref="B897:D897"/>
    <mergeCell ref="E897:F897"/>
    <mergeCell ref="B898:D898"/>
    <mergeCell ref="E898:F898"/>
    <mergeCell ref="C932:F932"/>
    <mergeCell ref="C933:F933"/>
    <mergeCell ref="C934:F934"/>
    <mergeCell ref="C935:F935"/>
    <mergeCell ref="C950:F950"/>
    <mergeCell ref="C951:F951"/>
    <mergeCell ref="C952:F952"/>
    <mergeCell ref="C953:F953"/>
    <mergeCell ref="C954:F954"/>
    <mergeCell ref="C955:F955"/>
    <mergeCell ref="B948:D948"/>
    <mergeCell ref="E948:F948"/>
    <mergeCell ref="C956:F956"/>
    <mergeCell ref="C957:F957"/>
    <mergeCell ref="C958:F958"/>
    <mergeCell ref="C959:F959"/>
    <mergeCell ref="B917:D917"/>
    <mergeCell ref="E917:F917"/>
    <mergeCell ref="E899:F899"/>
    <mergeCell ref="B900:D900"/>
    <mergeCell ref="E900:F900"/>
    <mergeCell ref="C915:F915"/>
    <mergeCell ref="C930:F930"/>
    <mergeCell ref="C931:F931"/>
    <mergeCell ref="C960:F960"/>
    <mergeCell ref="E945:F945"/>
    <mergeCell ref="E971:F971"/>
    <mergeCell ref="B972:D972"/>
    <mergeCell ref="E972:F972"/>
    <mergeCell ref="B973:D973"/>
    <mergeCell ref="E973:F973"/>
    <mergeCell ref="B974:D974"/>
    <mergeCell ref="E974:F974"/>
    <mergeCell ref="C979:F979"/>
    <mergeCell ref="C980:F980"/>
    <mergeCell ref="C981:F981"/>
    <mergeCell ref="C982:F982"/>
    <mergeCell ref="C983:F983"/>
    <mergeCell ref="C984:F984"/>
    <mergeCell ref="C985:F985"/>
    <mergeCell ref="C986:F986"/>
    <mergeCell ref="C987:F987"/>
    <mergeCell ref="C1080:F1080"/>
    <mergeCell ref="C1002:F1002"/>
    <mergeCell ref="C1003:F1003"/>
    <mergeCell ref="C1004:F1004"/>
    <mergeCell ref="C1005:F1005"/>
    <mergeCell ref="C1006:F1006"/>
    <mergeCell ref="C1007:F1007"/>
    <mergeCell ref="C1008:F1008"/>
    <mergeCell ref="C1009:F1009"/>
    <mergeCell ref="C1010:F1010"/>
    <mergeCell ref="C1011:F1011"/>
    <mergeCell ref="C1012:F1012"/>
    <mergeCell ref="C1013:F1013"/>
    <mergeCell ref="C1028:F1028"/>
    <mergeCell ref="C1029:F1029"/>
    <mergeCell ref="C1030:F1030"/>
    <mergeCell ref="B1021:D1021"/>
    <mergeCell ref="E1021:F1021"/>
    <mergeCell ref="B1022:D1022"/>
    <mergeCell ref="E1022:F1022"/>
    <mergeCell ref="B1023:D1023"/>
    <mergeCell ref="E1023:F1023"/>
    <mergeCell ref="C1031:F1031"/>
    <mergeCell ref="C1032:F1032"/>
    <mergeCell ref="C1033:F1033"/>
    <mergeCell ref="C1036:F1036"/>
    <mergeCell ref="C1037:F1037"/>
    <mergeCell ref="B1071:D1071"/>
    <mergeCell ref="E1071:F1071"/>
    <mergeCell ref="B1072:D1072"/>
    <mergeCell ref="E1072:F1072"/>
    <mergeCell ref="E1123:F1123"/>
    <mergeCell ref="B1124:D1124"/>
    <mergeCell ref="B1024:D1024"/>
    <mergeCell ref="E1024:F1024"/>
    <mergeCell ref="B1025:D1025"/>
    <mergeCell ref="E1025:F1025"/>
    <mergeCell ref="B1026:D1026"/>
    <mergeCell ref="E1026:F1026"/>
    <mergeCell ref="B1049:D1049"/>
    <mergeCell ref="B1229:D1229"/>
    <mergeCell ref="E1229:F1229"/>
    <mergeCell ref="B1230:D1230"/>
    <mergeCell ref="E1230:F1230"/>
    <mergeCell ref="B1257:D1257"/>
    <mergeCell ref="E1257:F1257"/>
    <mergeCell ref="B1073:D1073"/>
    <mergeCell ref="E1073:F1073"/>
    <mergeCell ref="B1074:D1074"/>
    <mergeCell ref="E1074:F1074"/>
    <mergeCell ref="C1064:F1064"/>
    <mergeCell ref="C1065:F1065"/>
    <mergeCell ref="B1075:D1075"/>
    <mergeCell ref="E1075:F1075"/>
    <mergeCell ref="B1076:D1076"/>
    <mergeCell ref="E1076:F1076"/>
    <mergeCell ref="B1077:D1077"/>
    <mergeCell ref="E1077:F1077"/>
    <mergeCell ref="B1078:D1078"/>
    <mergeCell ref="E1078:F1078"/>
    <mergeCell ref="B1097:D1097"/>
    <mergeCell ref="E1097:F1097"/>
    <mergeCell ref="C1088:F1088"/>
    <mergeCell ref="C1389:F1389"/>
    <mergeCell ref="C1390:F1390"/>
    <mergeCell ref="C1391:F1391"/>
    <mergeCell ref="C1392:F1392"/>
    <mergeCell ref="C1393:F1393"/>
    <mergeCell ref="C1394:F1394"/>
    <mergeCell ref="C1337:F1337"/>
    <mergeCell ref="C1338:F1338"/>
    <mergeCell ref="C1339:F1339"/>
    <mergeCell ref="C1340:F1340"/>
    <mergeCell ref="C1341:F1341"/>
    <mergeCell ref="C1342:F1342"/>
    <mergeCell ref="C1343:F1343"/>
    <mergeCell ref="C1344:F1344"/>
    <mergeCell ref="C1266:F1266"/>
    <mergeCell ref="C1267:F1267"/>
    <mergeCell ref="E1231:F1231"/>
    <mergeCell ref="B1232:D1232"/>
    <mergeCell ref="C1245:F1245"/>
    <mergeCell ref="C1236:F1236"/>
    <mergeCell ref="E1232:F1232"/>
    <mergeCell ref="B1233:D1233"/>
    <mergeCell ref="E1233:F1233"/>
    <mergeCell ref="B1234:D1234"/>
    <mergeCell ref="E1234:F1234"/>
    <mergeCell ref="B1251:D1251"/>
    <mergeCell ref="E1251:F1251"/>
    <mergeCell ref="C1241:F1241"/>
    <mergeCell ref="C1242:F1242"/>
    <mergeCell ref="C1243:F1243"/>
    <mergeCell ref="C1244:F1244"/>
    <mergeCell ref="C1247:F1247"/>
    <mergeCell ref="E36:F36"/>
    <mergeCell ref="E37:F37"/>
    <mergeCell ref="E40:F40"/>
    <mergeCell ref="C1135:F1135"/>
    <mergeCell ref="C1136:F1136"/>
    <mergeCell ref="C1137:F1137"/>
    <mergeCell ref="C1138:F1138"/>
    <mergeCell ref="C1139:F1139"/>
    <mergeCell ref="C1140:F1140"/>
    <mergeCell ref="C1141:F1141"/>
    <mergeCell ref="C1142:F1142"/>
    <mergeCell ref="C1143:F1143"/>
    <mergeCell ref="C1158:F1158"/>
    <mergeCell ref="C1159:F1159"/>
    <mergeCell ref="C1160:F1160"/>
    <mergeCell ref="C1161:F1161"/>
    <mergeCell ref="C1162:F1162"/>
    <mergeCell ref="C1112:F1112"/>
    <mergeCell ref="C1113:F1113"/>
    <mergeCell ref="C1114:F1114"/>
    <mergeCell ref="C1115:F1115"/>
    <mergeCell ref="C1116:F1116"/>
    <mergeCell ref="C1117:F1117"/>
    <mergeCell ref="C1109:F1109"/>
    <mergeCell ref="C1110:F1110"/>
    <mergeCell ref="C1111:F1111"/>
    <mergeCell ref="C1132:F1132"/>
    <mergeCell ref="C1133:F1133"/>
    <mergeCell ref="C1134:F1134"/>
    <mergeCell ref="B1123:D1123"/>
    <mergeCell ref="B1020:D1020"/>
    <mergeCell ref="E1020:F1020"/>
    <mergeCell ref="B37:D37"/>
    <mergeCell ref="B40:D40"/>
    <mergeCell ref="C1215:F1215"/>
    <mergeCell ref="C1216:F1216"/>
    <mergeCell ref="C1217:F1217"/>
    <mergeCell ref="C1218:F1218"/>
    <mergeCell ref="C1219:F1219"/>
    <mergeCell ref="C1220:F1220"/>
    <mergeCell ref="C1221:F1221"/>
    <mergeCell ref="C1260:F1260"/>
    <mergeCell ref="C1261:F1261"/>
    <mergeCell ref="C1262:F1262"/>
    <mergeCell ref="C1263:F1263"/>
    <mergeCell ref="C1264:F1264"/>
    <mergeCell ref="C1265:F1265"/>
    <mergeCell ref="C1190:F1190"/>
    <mergeCell ref="C1191:F1191"/>
    <mergeCell ref="C1192:F1192"/>
    <mergeCell ref="C1193:F1193"/>
    <mergeCell ref="C1194:F1194"/>
    <mergeCell ref="C1195:F1195"/>
    <mergeCell ref="C1210:F1210"/>
    <mergeCell ref="C1211:F1211"/>
    <mergeCell ref="C1212:F1212"/>
    <mergeCell ref="B1201:D1201"/>
    <mergeCell ref="E1201:F1201"/>
    <mergeCell ref="B1202:D1202"/>
    <mergeCell ref="E1202:F1202"/>
    <mergeCell ref="B1203:D1203"/>
    <mergeCell ref="E1203:F1203"/>
    <mergeCell ref="B1227:D1227"/>
    <mergeCell ref="B1231:D1231"/>
    <mergeCell ref="C1622:F1622"/>
    <mergeCell ref="C1623:F1623"/>
    <mergeCell ref="C1624:F1624"/>
    <mergeCell ref="C1625:F1625"/>
    <mergeCell ref="C1626:F1626"/>
    <mergeCell ref="C1561:F1561"/>
    <mergeCell ref="C1562:F1562"/>
    <mergeCell ref="C1563:F1563"/>
    <mergeCell ref="C1564:F1564"/>
    <mergeCell ref="C1565:F1565"/>
    <mergeCell ref="C1566:F1566"/>
    <mergeCell ref="C1567:F1567"/>
    <mergeCell ref="C1568:F1568"/>
    <mergeCell ref="C1569:F1569"/>
    <mergeCell ref="C1570:F1570"/>
    <mergeCell ref="B1579:D1579"/>
    <mergeCell ref="E1579:F1579"/>
    <mergeCell ref="B1580:D1580"/>
    <mergeCell ref="B1581:D1581"/>
    <mergeCell ref="E1581:F1581"/>
    <mergeCell ref="C1583:F1583"/>
    <mergeCell ref="C1584:F1584"/>
    <mergeCell ref="C1585:F1585"/>
    <mergeCell ref="C1586:F1586"/>
    <mergeCell ref="C1587:F1587"/>
    <mergeCell ref="C1588:F1588"/>
    <mergeCell ref="C1589:F1589"/>
    <mergeCell ref="C1590:F1590"/>
    <mergeCell ref="C1591:F1591"/>
    <mergeCell ref="C1592:F1592"/>
    <mergeCell ref="B1617:D1617"/>
    <mergeCell ref="E1617:F1617"/>
    <mergeCell ref="B1618:D1618"/>
    <mergeCell ref="E1618:F1618"/>
    <mergeCell ref="B1619:D1619"/>
    <mergeCell ref="E1619:F1619"/>
    <mergeCell ref="C1621:F1621"/>
    <mergeCell ref="C1627:F1627"/>
    <mergeCell ref="C1628:F1628"/>
    <mergeCell ref="C1629:F1629"/>
    <mergeCell ref="C1630:F1630"/>
    <mergeCell ref="B1643:D1643"/>
    <mergeCell ref="E1643:F1643"/>
    <mergeCell ref="B1644:D1644"/>
    <mergeCell ref="E1644:F1644"/>
    <mergeCell ref="C1671:F1671"/>
    <mergeCell ref="C1672:F1672"/>
    <mergeCell ref="C1673:F1673"/>
    <mergeCell ref="B1669:D1669"/>
    <mergeCell ref="E1669:F1669"/>
    <mergeCell ref="B1645:D1645"/>
    <mergeCell ref="B1646:D1646"/>
    <mergeCell ref="B1647:D1647"/>
    <mergeCell ref="B1648:D1648"/>
    <mergeCell ref="B1649:D1649"/>
    <mergeCell ref="B1650:D1650"/>
    <mergeCell ref="B1651:D1651"/>
    <mergeCell ref="B1652:D1652"/>
    <mergeCell ref="B1653:D1653"/>
    <mergeCell ref="B1654:D1654"/>
    <mergeCell ref="B1659:D1659"/>
    <mergeCell ref="E1646:F1646"/>
    <mergeCell ref="E1647:F1647"/>
    <mergeCell ref="E1649:F1649"/>
    <mergeCell ref="E1650:F1650"/>
    <mergeCell ref="E1651:F1651"/>
    <mergeCell ref="E1660:F1660"/>
    <mergeCell ref="E1661:F1661"/>
    <mergeCell ref="E1663:F1663"/>
    <mergeCell ref="E1653:F1653"/>
    <mergeCell ref="E1654:F1654"/>
    <mergeCell ref="B1660:D1660"/>
    <mergeCell ref="B1661:D1661"/>
    <mergeCell ref="B1662:D1662"/>
    <mergeCell ref="B1655:D1655"/>
    <mergeCell ref="B1656:D1656"/>
    <mergeCell ref="B1657:D1657"/>
    <mergeCell ref="B1658:D1658"/>
    <mergeCell ref="B1663:D1663"/>
    <mergeCell ref="B1664:D1664"/>
    <mergeCell ref="B1665:D1665"/>
    <mergeCell ref="B1666:D1666"/>
    <mergeCell ref="B1667:D1667"/>
    <mergeCell ref="B1668:D1668"/>
    <mergeCell ref="E1656:F1656"/>
    <mergeCell ref="E1657:F1657"/>
    <mergeCell ref="E1659:F1659"/>
    <mergeCell ref="E1664:F1664"/>
    <mergeCell ref="E1665:F1665"/>
    <mergeCell ref="E1667:F1667"/>
    <mergeCell ref="E1668:F1668"/>
    <mergeCell ref="B1763:D1763"/>
    <mergeCell ref="E1763:F1763"/>
    <mergeCell ref="B1687:D1687"/>
    <mergeCell ref="E1687:F1687"/>
    <mergeCell ref="B1724:D1724"/>
    <mergeCell ref="E1724:F1724"/>
    <mergeCell ref="B1734:D1734"/>
    <mergeCell ref="B1735:D1735"/>
    <mergeCell ref="B1736:D1736"/>
    <mergeCell ref="B1737:D1737"/>
    <mergeCell ref="B1738:D1738"/>
    <mergeCell ref="B1739:D1739"/>
    <mergeCell ref="B1740:D1740"/>
    <mergeCell ref="C1674:F1674"/>
    <mergeCell ref="C1675:F1675"/>
    <mergeCell ref="C1676:F1676"/>
    <mergeCell ref="C1677:F1677"/>
    <mergeCell ref="C1678:F1678"/>
    <mergeCell ref="C1679:F1679"/>
    <mergeCell ref="C1680:F1680"/>
    <mergeCell ref="B1686:D1686"/>
    <mergeCell ref="E1686:F1686"/>
    <mergeCell ref="B1688:D1688"/>
    <mergeCell ref="E1688:F1688"/>
    <mergeCell ref="B1742:D1742"/>
    <mergeCell ref="E1742:F1742"/>
    <mergeCell ref="B1741:D1741"/>
    <mergeCell ref="B1725:D1725"/>
    <mergeCell ref="B1726:D1726"/>
    <mergeCell ref="B1727:D1727"/>
    <mergeCell ref="B1728:D1728"/>
    <mergeCell ref="E1728:F1728"/>
    <mergeCell ref="B1729:D1729"/>
    <mergeCell ref="E1729:F1729"/>
    <mergeCell ref="B1730:D1730"/>
    <mergeCell ref="E1730:F1730"/>
    <mergeCell ref="B1731:D1731"/>
    <mergeCell ref="B1732:D1732"/>
    <mergeCell ref="B1733:D1733"/>
    <mergeCell ref="C1690:F1690"/>
    <mergeCell ref="C1691:F1691"/>
    <mergeCell ref="C1692:F1692"/>
    <mergeCell ref="C1693:F1693"/>
    <mergeCell ref="C1694:F1694"/>
    <mergeCell ref="C1695:F1695"/>
    <mergeCell ref="C1696:F1696"/>
    <mergeCell ref="C1697:F1697"/>
    <mergeCell ref="C1698:F1698"/>
    <mergeCell ref="C1699:F1699"/>
    <mergeCell ref="B1723:D1723"/>
    <mergeCell ref="E1723:F1723"/>
    <mergeCell ref="B1761:D1761"/>
    <mergeCell ref="B1762:D1762"/>
    <mergeCell ref="B1752:D1752"/>
    <mergeCell ref="B1753:D1753"/>
    <mergeCell ref="B1754:D1754"/>
    <mergeCell ref="B1755:D1755"/>
    <mergeCell ref="B1756:D1756"/>
    <mergeCell ref="B1757:D1757"/>
    <mergeCell ref="B1758:D1758"/>
    <mergeCell ref="B1759:D1759"/>
    <mergeCell ref="B1760:D1760"/>
    <mergeCell ref="B1743:D1743"/>
    <mergeCell ref="E1743:F1743"/>
    <mergeCell ref="B1744:D1744"/>
    <mergeCell ref="E1744:F1744"/>
    <mergeCell ref="B1745:D1745"/>
    <mergeCell ref="E1745:F1745"/>
    <mergeCell ref="B1746:D1746"/>
    <mergeCell ref="E1746:F1746"/>
    <mergeCell ref="B1747:D1747"/>
    <mergeCell ref="B1748:D1748"/>
    <mergeCell ref="B1749:D1749"/>
    <mergeCell ref="B1750:D1750"/>
    <mergeCell ref="B1751:D1751"/>
    <mergeCell ref="C1784:F1784"/>
    <mergeCell ref="C1785:F1785"/>
    <mergeCell ref="C1786:F1786"/>
    <mergeCell ref="C1787:F1787"/>
    <mergeCell ref="C1788:F1788"/>
    <mergeCell ref="C1789:F1789"/>
    <mergeCell ref="C1790:F1790"/>
    <mergeCell ref="C1791:F1791"/>
    <mergeCell ref="C1792:F1792"/>
    <mergeCell ref="C1793:F1793"/>
    <mergeCell ref="B1797:D1797"/>
    <mergeCell ref="E1797:F1797"/>
    <mergeCell ref="B1798:D1798"/>
    <mergeCell ref="E1798:F1798"/>
    <mergeCell ref="B1799:D1799"/>
    <mergeCell ref="E1799:F1799"/>
    <mergeCell ref="C1801:F1801"/>
    <mergeCell ref="C1822:F1822"/>
    <mergeCell ref="C1823:F1823"/>
    <mergeCell ref="C1824:F1824"/>
    <mergeCell ref="C1825:F1825"/>
    <mergeCell ref="C1826:F1826"/>
    <mergeCell ref="C1827:F1827"/>
    <mergeCell ref="C1828:F1828"/>
    <mergeCell ref="C1829:F1829"/>
    <mergeCell ref="B1837:D1837"/>
    <mergeCell ref="E1837:F1837"/>
    <mergeCell ref="B1838:D1838"/>
    <mergeCell ref="E1838:F1838"/>
    <mergeCell ref="C1830:F1830"/>
    <mergeCell ref="B1839:D1839"/>
    <mergeCell ref="E1839:F1839"/>
    <mergeCell ref="C1802:F1802"/>
    <mergeCell ref="C1803:F1803"/>
    <mergeCell ref="C1804:F1804"/>
    <mergeCell ref="C1805:F1805"/>
    <mergeCell ref="C1806:F1806"/>
    <mergeCell ref="C1807:F1807"/>
    <mergeCell ref="C1808:F1808"/>
    <mergeCell ref="C1809:F1809"/>
    <mergeCell ref="C1810:F1810"/>
    <mergeCell ref="B1817:D1817"/>
    <mergeCell ref="E1817:F1817"/>
    <mergeCell ref="B1818:D1818"/>
    <mergeCell ref="E1818:F1818"/>
    <mergeCell ref="B1819:D1819"/>
    <mergeCell ref="E1819:F1819"/>
    <mergeCell ref="C1821:F1821"/>
    <mergeCell ref="C1861:F1861"/>
    <mergeCell ref="C1862:F1862"/>
    <mergeCell ref="C1863:F1863"/>
    <mergeCell ref="C1864:F1864"/>
    <mergeCell ref="C1865:F1865"/>
    <mergeCell ref="C1866:F1866"/>
    <mergeCell ref="C1867:F1867"/>
    <mergeCell ref="C1868:F1868"/>
    <mergeCell ref="C1869:F1869"/>
    <mergeCell ref="B1895:D1895"/>
    <mergeCell ref="E1895:F1895"/>
    <mergeCell ref="B1896:D1896"/>
    <mergeCell ref="E1896:F1896"/>
    <mergeCell ref="B1894:D1894"/>
    <mergeCell ref="E1894:F1894"/>
    <mergeCell ref="C1841:F1841"/>
    <mergeCell ref="C1842:F1842"/>
    <mergeCell ref="C1843:F1843"/>
    <mergeCell ref="C1844:F1844"/>
    <mergeCell ref="C1845:F1845"/>
    <mergeCell ref="C1846:F1846"/>
    <mergeCell ref="C1847:F1847"/>
    <mergeCell ref="C1848:F1848"/>
    <mergeCell ref="C1849:F1849"/>
    <mergeCell ref="C1850:F1850"/>
    <mergeCell ref="B1856:D1856"/>
    <mergeCell ref="E1856:F1856"/>
    <mergeCell ref="B1857:D1857"/>
    <mergeCell ref="E1857:F1857"/>
    <mergeCell ref="B1858:D1858"/>
    <mergeCell ref="E1858:F1858"/>
    <mergeCell ref="C1860:F1860"/>
    <mergeCell ref="B1926:D1926"/>
    <mergeCell ref="E1926:F1926"/>
    <mergeCell ref="E1923:F1923"/>
    <mergeCell ref="B1922:D1922"/>
    <mergeCell ref="E1922:F1922"/>
    <mergeCell ref="B1923:D1923"/>
    <mergeCell ref="B1924:D1924"/>
    <mergeCell ref="E1924:F1924"/>
    <mergeCell ref="B1925:D1925"/>
    <mergeCell ref="E1925:F1925"/>
    <mergeCell ref="C1898:F1898"/>
    <mergeCell ref="C1899:F1899"/>
    <mergeCell ref="C1900:F1900"/>
    <mergeCell ref="C1901:F1901"/>
    <mergeCell ref="C1902:F1902"/>
    <mergeCell ref="C1903:F1903"/>
    <mergeCell ref="C1904:F1904"/>
    <mergeCell ref="C1905:F1905"/>
    <mergeCell ref="C1906:F1906"/>
    <mergeCell ref="C1907:F1907"/>
    <mergeCell ref="B1918:D1918"/>
    <mergeCell ref="E1918:F1918"/>
    <mergeCell ref="B1919:D1919"/>
    <mergeCell ref="E1919:F1919"/>
    <mergeCell ref="B1920:D1920"/>
    <mergeCell ref="B1921:D1921"/>
    <mergeCell ref="E1921:F1921"/>
  </mergeCells>
  <hyperlinks>
    <hyperlink ref="C478:F478" location="camels_br_location_gauges" display="camels_br_location_gauges" xr:uid="{60DF4E61-C64B-48F8-9B57-1C51CCF1E996}"/>
    <hyperlink ref="C479:F479" location="camels_br_climate" display="camels_br_climate" xr:uid="{E5E18C08-3AA6-422D-BE4D-64B2E207BC2F}"/>
    <hyperlink ref="C510:F510" location="camels_br_location_gauges" display="camels_br_location_gauges" xr:uid="{705013EB-20DF-4922-8F30-AC0CCB6DCF4F}"/>
    <hyperlink ref="C511:F511" location="camels_br_evapotransp_gleam" display="camels_br_evapotransp_gleam" xr:uid="{CA82023F-4563-4C21-B372-DC65AC705063}"/>
    <hyperlink ref="C534:F534" location="camels_br_location_gauges" display="camels_br_location_gauges" xr:uid="{780E8E6B-DEF7-4F17-AD68-200F13EE80AB}"/>
    <hyperlink ref="C535:F535" location="camels_br_evapotransp_mgb" display="camels_br_evapotransp_mgb" xr:uid="{5B010EB3-B937-4D05-9C6F-469D6C768610}"/>
    <hyperlink ref="C558:F558" location="camels_br_location_gauges" display="camels_br_location_gauges" xr:uid="{3E5E7BD6-B3B2-4F41-8F16-309AEC714DF5}"/>
    <hyperlink ref="C559:F559" location="camels_br_potential_evapotransp_gleam" display="camels_br_potential_evapotransp_gleam" xr:uid="{D7F25287-2629-4426-8CBC-3A79FC58884B}"/>
    <hyperlink ref="C582:F582" location="camels_br_location_gauges" display="camels_br_location_gauges" xr:uid="{CBE059C3-63D5-41D2-988F-BE3000E303DC}"/>
    <hyperlink ref="C583:F583" location="camels_br_precipitation_chirps" display="camels_br_precipitation_chirps" xr:uid="{90B3A5D9-ADBB-4E16-9D7A-280E7BDB382B}"/>
    <hyperlink ref="C606:F606" location="camels_br_location_gauges" display="camels_br_location_gauges" xr:uid="{31224EC6-A5CC-472E-8B36-7B8DC04DAC62}"/>
    <hyperlink ref="C607:F607" location="camels_br_precipitation_mswep" display="camels_br_precipitation_mswep" xr:uid="{3E258FCB-082B-4E56-B79A-8EB3FD496C7A}"/>
    <hyperlink ref="C654:F654" location="camels_br_location_gauges" display="camels_br_location_gauges" xr:uid="{A720147C-0180-44CB-863F-F0094CC8896B}"/>
    <hyperlink ref="C655:F655" location="camels_br_simulated_streamflow" display="camels_br_simulated_streamflow" xr:uid="{AC33949C-6966-4356-ACBD-1E0A30ED1ED1}"/>
    <hyperlink ref="C678:F678" location="camels_br_location_gauges" display="camels_br_location_gauges" xr:uid="{A94961BE-A74F-4379-A142-3C89FC274585}"/>
    <hyperlink ref="C679:F679" location="camels_br_streamflow_m3s" display="camels_br_streamflow_m3s" xr:uid="{86295B08-7ABB-4EAF-943B-F06E503EF4F0}"/>
    <hyperlink ref="C702:F702" location="camels_br_location_gauges" display="camels_br_location_gauges" xr:uid="{8E551639-B4A1-451C-A67B-0153E0050793}"/>
    <hyperlink ref="C703:F703" location="camels_br_streamflow_mm" display="camels_br_streamflow_mm" xr:uid="{11352084-0E5E-4D77-823C-07509FC8BAE4}"/>
    <hyperlink ref="C726:F726" location="camels_br_location_gauges" display="camels_br_location_gauges" xr:uid="{0D6EBF94-1AEA-417F-AC67-1C1F7E76C387}"/>
    <hyperlink ref="C727:F727" location="camels_br_temperature_max" display="camels_br_temperature_max" xr:uid="{B20DA70B-EE65-46D7-8C48-35D1B13A3674}"/>
    <hyperlink ref="C750:F750" location="camels_br_location_gauges" display="camels_br_location_gauges" xr:uid="{7A2DE68E-CECD-4192-9642-38C4D36E0E3F}"/>
    <hyperlink ref="C751:F751" location="camels_br_temperature_mean" display="camels_br_temperature_mean" xr:uid="{FC3CD1F8-C456-4654-9E88-1D77D9D96C6D}"/>
    <hyperlink ref="C774:F774" location="camels_br_location_gauges" display="camels_br_location_gauges" xr:uid="{570805AF-B3F4-47CA-B6B3-288895EF709B}"/>
    <hyperlink ref="C775:F775" location="camels_br_temperature_min" display="camels_br_temperature_min" xr:uid="{F049C9D8-B5C6-4ED3-9EAC-5E56C4E9AEEF}"/>
    <hyperlink ref="C630:F630" location="camels_br_location_gauges" display="camels_br_location_gauges" xr:uid="{B811D828-DFB8-4C3E-8E67-CBFEFF75B201}"/>
    <hyperlink ref="C631:F631" location="camels_br_precipitation_cpc" display="camels_br_precipitation_cpc" xr:uid="{F22DD999-D00E-44DA-AAAE-2991E4F12D7B}"/>
    <hyperlink ref="C798:F798" location="camels_br_location_gauges" display="camels_br_location_gauges" xr:uid="{C96AA3EE-8E82-4688-B5B6-4A31B135AB3E}"/>
    <hyperlink ref="C799:F799" location="camels_br_geology" display="camels_br_geology" xr:uid="{92127BBE-272E-4D87-AF6A-7A3027CDD9D8}"/>
    <hyperlink ref="C820:F820" location="camels_br_location_gauges" display="camels_br_location_gauges" xr:uid="{E981E0D9-68BC-4759-8858-BC4457A36210}"/>
    <hyperlink ref="C821:F821" location="camels_br_human_intervention" display="camels_br_human_intervention" xr:uid="{DFADBBCF-54B6-4135-BAFB-CEB45D699EA2}"/>
    <hyperlink ref="C839:F839" location="camels_br_location_gauges" display="camels_br_location_gauges" xr:uid="{C3139C1E-F38C-4BBB-86A1-834395551EA1}"/>
    <hyperlink ref="C840:F840" location="camels_br_hydrology" display="camels_br_hydrology" xr:uid="{53078049-1875-4154-9F31-86A908B9CEA4}"/>
    <hyperlink ref="C866:F866" location="camels_br_location_gauges" display="camels_br_location_gauges" xr:uid="{A87F5266-5E90-46C1-9B4F-04356572ED80}"/>
    <hyperlink ref="C867:F867" location="camels_br_land_cover" display="camels_br_land_cover" xr:uid="{C7E87E1F-BBCB-47BC-9AAA-9D7FE0D47788}"/>
    <hyperlink ref="C892:F892" location="camels_br_location_gauges" display="camels_br_location_gauges" xr:uid="{E5096B66-287B-457C-9E18-87106EE0F16C}"/>
    <hyperlink ref="C893:F893" location="camels_br_soil" display="camels_br_soil" xr:uid="{46D5B338-8D54-44CC-A6A7-BDD84990A567}"/>
    <hyperlink ref="C914:F914" location="camels_br_location_gauges" display="camels_br_location_gauges" xr:uid="{4CED0F25-9BD3-448B-B898-AEF0A5E1F145}"/>
    <hyperlink ref="C915:F915" location="camels_br_topography" display="camels_br_topography" xr:uid="{1C4D004C-6C71-4A31-BB48-14E7C6689530}"/>
    <hyperlink ref="C934:F934" location="camels_br_location_gauges" display="camels_br_location_gauges" xr:uid="{54227268-4773-43E9-A5FE-BEFCF5057BDA}"/>
    <hyperlink ref="C935:F935" location="camels_br_streamflow_m3s" display="camels_br_streamflow_m3s" xr:uid="{78894775-5E14-4FC7-8CD4-C9373A7E1281}"/>
    <hyperlink ref="C960:F960" location="camels_br_location_gauges" display="camels_br_location_gauges" xr:uid="{ED9CA9EA-1CD1-4DBE-882E-B32D4AFD4FDB}"/>
    <hyperlink ref="C961:F961" location="camels_br_streamflow_mm" display="camels_br_streamflow_mm" xr:uid="{74B5198B-2195-450E-9E6E-1DE90BC77302}"/>
    <hyperlink ref="C986:F986" location="camels_br_location_gauges" display="camels_br_location_gauges" xr:uid="{4F605D3C-D017-4FDC-8659-2F46A320AF55}"/>
    <hyperlink ref="C987:F987" location="camels_br_simulated_streamflow" display="camels_br_simulated_streamflow" xr:uid="{D75BE4A6-F4C4-4162-A3AC-199A2292E619}"/>
    <hyperlink ref="C1012:F1012" location="camels_br_location_gauges" display="camels_br_location_gauges" xr:uid="{7D8D7D08-549A-4312-9482-2EC12DF9117A}"/>
    <hyperlink ref="C1013:F1013" location="camels_br_precipitation_chirps" display="camels_br_precipitation_chirps" xr:uid="{064B93E2-AC05-43B0-AAC8-3DA7DF734496}"/>
    <hyperlink ref="C1038:F1038" location="camels_br_location_gauges" display="camels_br_location_gauges" xr:uid="{91DB233B-70E6-4913-BDD4-37A6ECBC22D0}"/>
    <hyperlink ref="C1039:F1039" location="camels_br_precipitation_mswep" display="camels_br_precipitation_mswep" xr:uid="{CF69C2DC-7C48-4F39-9E5D-F77362C2C477}"/>
    <hyperlink ref="C1064:F1064" location="camels_br_location_gauges" display="camels_br_location_gauges" xr:uid="{04ECE1BA-C893-4A39-9DDF-4CC538711098}"/>
    <hyperlink ref="C1065:F1065" location="camels_br_evapotransp_gleam" display="camels_br_evapotransp_gleam" xr:uid="{D144317B-D1AF-4DF8-93A2-E7C36E13D008}"/>
    <hyperlink ref="C1090:F1090" location="camels_br_location_gauges" display="camels_br_location_gauges" xr:uid="{2DA52532-343B-4EEE-BB9F-90F3C5C8238A}"/>
    <hyperlink ref="C1091:F1091" location="camels_br_evapotransp_mgb" display="camels_br_evapotransp_mgb" xr:uid="{FEB60BD3-DD0C-46D4-8726-5E4DC8016E52}"/>
    <hyperlink ref="C1116:F1116" location="camels_br_location_gauges" display="camels_br_location_gauges" xr:uid="{D7785BE7-333D-43A9-B509-C8512F1419F8}"/>
    <hyperlink ref="C1117:F1117" location="camels_br_potential_evapotransp_gleam" display="camels_br_potential_evapotransp_gleam" xr:uid="{915E33FC-AD19-4641-8DEE-CE5F99B5B620}"/>
    <hyperlink ref="C1142:F1142" location="camels_br_location_gauges" display="camels_br_location_gauges" xr:uid="{685458AF-1248-459E-A4BF-8571B01DEABD}"/>
    <hyperlink ref="C1143:F1143" location="camels_br_temperature_min" display="camels_br_temperature_min" xr:uid="{E01BA7A2-4CC6-425E-B4C3-ED08414CCDAC}"/>
    <hyperlink ref="C1168:F1168" location="camels_br_location_gauges" display="camels_br_location_gauges" xr:uid="{7FA6F1D9-AC24-40FD-BE8E-CCECAD873F3C}"/>
    <hyperlink ref="C1169:F1169" location="camels_br_temperature_mean" display="camels_br_temperature_mean" xr:uid="{9F7F7915-929A-4CD8-93B7-FC0470969359}"/>
    <hyperlink ref="C1194:F1194" location="camels_br_location_gauges" display="camels_br_location_gauges" xr:uid="{1AE55334-C6E8-4EBF-85AD-73B83FF644B1}"/>
    <hyperlink ref="C1195:F1195" location="camels_br_temperature_max" display="camels_br_temperature_max" xr:uid="{DE88083C-B027-4DE9-9403-B1AF1EF1D76B}"/>
    <hyperlink ref="C1220:F1220" location="camels_br_location_gauges" display="camels_br_location_gauges" xr:uid="{7BC30825-7F22-4A13-824C-5DFF99B8B83B}"/>
    <hyperlink ref="C1221:F1221" location="camels_br_precipitation_cpc" display="camels_br_precipitation_cpc" xr:uid="{A2E89DF2-331B-4B16-BA51-09EBDB4487EC}"/>
    <hyperlink ref="C1246:F1246" location="ana_estaciones_precipitacion" display="ana_estaciones_precipitacion" xr:uid="{CCB25D85-BE63-49FB-9926-3B1A99FB39FE}"/>
    <hyperlink ref="C1247:F1247" location="ana_br_precipitation" display="ana_br_precipitation" xr:uid="{64A747EF-0FBE-42A0-B893-E36B824D5CFD}"/>
    <hyperlink ref="C1270:F1270" location="ana_estaciones_discharge_level" display="ana_estaciones_discharge_level" xr:uid="{04A62C54-3DD6-4247-A391-FD3FBDCAABC3}"/>
    <hyperlink ref="C1271:F1271" location="ana_br_discharge" display="ana_br_discharge" xr:uid="{130A6193-0C6C-42A1-9A2A-18FB1625B96E}"/>
    <hyperlink ref="C1295:F1295" location="ana_estaciones_discharge_level" display="ana_estaciones_discharge_level" xr:uid="{A4C9175C-42B2-41D8-91D7-66DDB7830107}"/>
    <hyperlink ref="C1296:F1296" location="ana_br_level" display="ana_br_level" xr:uid="{14899C53-AFF7-4DC6-8198-161106861292}"/>
  </hyperlinks>
  <printOptions horizontalCentered="1"/>
  <pageMargins left="0.59055118110236227" right="0.23622047244094491" top="0.98425196850393704" bottom="0.74803149606299213" header="0.31496062992125984" footer="0.31496062992125984"/>
  <pageSetup scale="79"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70" manualBreakCount="70">
    <brk id="40" max="16383" man="1"/>
    <brk id="59" max="16383" man="1"/>
    <brk id="78" max="16383" man="1"/>
    <brk id="95" max="16383" man="1"/>
    <brk id="113" max="16383" man="1"/>
    <brk id="149" max="16383" man="1"/>
    <brk id="173" max="16383" man="1"/>
    <brk id="202" max="16383" man="1"/>
    <brk id="235" max="16383" man="1"/>
    <brk id="260" max="16383" man="1"/>
    <brk id="281" max="16383" man="1"/>
    <brk id="304" max="16383" man="1"/>
    <brk id="336" max="16383" man="1"/>
    <brk id="415" max="16383" man="1"/>
    <brk id="438" max="16383" man="1"/>
    <brk id="466" max="16383" man="1"/>
    <brk id="498" max="16383" man="1"/>
    <brk id="522" max="16383" man="1"/>
    <brk id="546" max="16383" man="1"/>
    <brk id="570" max="16383" man="1"/>
    <brk id="594" max="16383" man="1"/>
    <brk id="618" max="16383" man="1"/>
    <brk id="642" max="16383" man="1"/>
    <brk id="666" max="16383" man="1"/>
    <brk id="690" max="16383" man="1"/>
    <brk id="714" max="16383" man="1"/>
    <brk id="738" max="16383" man="1"/>
    <brk id="762" max="16383" man="1"/>
    <brk id="786" max="16383" man="1"/>
    <brk id="808" max="16383" man="1"/>
    <brk id="827" max="16383" man="1"/>
    <brk id="854" max="16383" man="1"/>
    <brk id="880" max="16383" man="1"/>
    <brk id="902" max="16383" man="1"/>
    <brk id="922" max="16383" man="1"/>
    <brk id="948" max="16383" man="1"/>
    <brk id="974" max="16383" man="1"/>
    <brk id="1000" max="16383" man="1"/>
    <brk id="1026" max="16383" man="1"/>
    <brk id="1052" max="16383" man="1"/>
    <brk id="1078" max="16383" man="1"/>
    <brk id="1104" max="16383" man="1"/>
    <brk id="1130" max="16383" man="1"/>
    <brk id="1156" max="16383" man="1"/>
    <brk id="1182" max="16383" man="1"/>
    <brk id="1208" max="16383" man="1"/>
    <brk id="1234" max="16383" man="1"/>
    <brk id="1258" max="16383" man="1"/>
    <brk id="1283" max="16383" man="1"/>
    <brk id="1307" max="16383" man="1"/>
    <brk id="1335" max="16383" man="1"/>
    <brk id="1385" max="16383" man="1"/>
    <brk id="1422" max="16383" man="1"/>
    <brk id="1468" max="16383" man="1"/>
    <brk id="1492" max="16383" man="1"/>
    <brk id="1514" max="16383" man="1"/>
    <brk id="1534" max="16383" man="1"/>
    <brk id="1581" max="16383" man="1"/>
    <brk id="1619" max="16383" man="1"/>
    <brk id="1669" max="16383" man="1"/>
    <brk id="1688" max="16383" man="1"/>
    <brk id="1763" max="16383" man="1"/>
    <brk id="1782" max="16383" man="1"/>
    <brk id="1799" max="16383" man="1"/>
    <brk id="1819" max="16383" man="1"/>
    <brk id="1839" max="16383" man="1"/>
    <brk id="1858" max="16383" man="1"/>
    <brk id="1896" max="16383" man="1"/>
    <brk id="1926" max="16383" man="1"/>
    <brk id="1951" max="16383" man="1"/>
  </rowBreaks>
  <legacyDrawing r:id="rId2"/>
  <legacyDrawingHF r:id="rId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8B1B16D3-3A86-448B-A1EB-9C14D7F64879}">
          <x14:formula1>
            <xm:f>Setup!$E$5:$E$9</xm:f>
          </x14:formula1>
          <xm:sqref>C913:F913 C1680:F1680 C1630:F1630 C1592:F1592 C1570:F1570 C1545:F1545 C1525:F1525 C1503:F1503 C1479:F1479 C1433:F1433 C347:F347 C12:F12 C51:F51 C1346:F1346 C1294:F1294 C1269:F1269 C1318:F1318 C1245:F1245 C184:F184 C1219:F1219 C1193:F1193 C1167:F1167 C1141:F1141 C1115:F1115 C1089:F1089 C1063:F1063 C1037:F1037 C1011:F1011 C985:F985 C959:F959 C933:F933 C1396:F1396 C70:F70 C89:F89 C106:F106 C124:F124 C160:F160 C213:F213 C271:F271 C246:F246 C292:F292 C315:F315 C379:F379 C426:F426 C449:F449 C477:F477 C509:F509 C533:F533 C557:F557 C581:F581 C605:F605 C653:F653 C677:F677 C701:F701 C725:F725 C749:F749 C773:F773 C629:F629 C797:F797 C819:F819 C838:F838 C865:F865 C891:F891 C1699:F1699 C1774:F1774 C1793:F1793 C1810:F1810 C1830:F1830 C1850:F1850 C1869:F1869 C1907:F1907 C1937:F1937 C1962:F1962</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F6C8B1-76E3-4D00-B8B7-1E21DC4168A6}">
  <sheetPr>
    <pageSetUpPr fitToPage="1"/>
  </sheetPr>
  <dimension ref="B2:G624"/>
  <sheetViews>
    <sheetView showGridLines="0" zoomScaleNormal="100" workbookViewId="0">
      <pane ySplit="2" topLeftCell="A545" activePane="bottomLeft" state="frozen"/>
      <selection pane="bottomLeft" activeCell="G602" sqref="G602"/>
    </sheetView>
  </sheetViews>
  <sheetFormatPr defaultColWidth="9.07421875" defaultRowHeight="17.149999999999999" x14ac:dyDescent="0.4"/>
  <cols>
    <col min="1" max="1" width="2.69140625" style="14" customWidth="1"/>
    <col min="2" max="2" width="30.4609375" style="14" customWidth="1"/>
    <col min="3" max="3" width="12.69140625" style="14" customWidth="1"/>
    <col min="4" max="4" width="9.69140625" style="14" customWidth="1"/>
    <col min="5" max="5" width="55.69140625" style="14" customWidth="1"/>
    <col min="6" max="6" width="19.84375" style="14" customWidth="1"/>
    <col min="7" max="7" width="18.69140625" style="14" customWidth="1"/>
    <col min="8" max="8" width="2.69140625" style="14" customWidth="1"/>
    <col min="9" max="16384" width="9.07421875" style="14"/>
  </cols>
  <sheetData>
    <row r="2" spans="2:7" ht="18" x14ac:dyDescent="0.4">
      <c r="B2" s="61" t="s">
        <v>90</v>
      </c>
    </row>
    <row r="3" spans="2:7" x14ac:dyDescent="0.4">
      <c r="B3" s="47" t="s">
        <v>4</v>
      </c>
      <c r="C3" s="120" t="s">
        <v>451</v>
      </c>
      <c r="D3" s="121"/>
      <c r="E3" s="121"/>
      <c r="F3" s="121"/>
      <c r="G3" s="122"/>
    </row>
    <row r="4" spans="2:7" ht="45.75" customHeight="1" x14ac:dyDescent="0.4">
      <c r="B4" s="48" t="s">
        <v>222</v>
      </c>
      <c r="C4" s="115" t="s">
        <v>121</v>
      </c>
      <c r="D4" s="118"/>
      <c r="E4" s="118"/>
      <c r="F4" s="118"/>
      <c r="G4" s="116"/>
    </row>
    <row r="5" spans="2:7" x14ac:dyDescent="0.4">
      <c r="B5" s="23" t="s">
        <v>86</v>
      </c>
      <c r="C5" s="115" t="s">
        <v>407</v>
      </c>
      <c r="D5" s="118"/>
      <c r="E5" s="118"/>
      <c r="F5" s="118"/>
      <c r="G5" s="116"/>
    </row>
    <row r="6" spans="2:7" x14ac:dyDescent="0.4">
      <c r="B6" s="11" t="s">
        <v>1</v>
      </c>
      <c r="C6" s="12" t="s">
        <v>2</v>
      </c>
      <c r="D6" s="12" t="s">
        <v>3</v>
      </c>
      <c r="E6" s="12" t="s">
        <v>4</v>
      </c>
      <c r="F6" s="53" t="s">
        <v>274</v>
      </c>
      <c r="G6" s="13" t="s">
        <v>275</v>
      </c>
    </row>
    <row r="7" spans="2:7" ht="34.299999999999997" x14ac:dyDescent="0.4">
      <c r="B7" s="15" t="s">
        <v>41</v>
      </c>
      <c r="C7" s="16" t="s">
        <v>42</v>
      </c>
      <c r="D7" s="16"/>
      <c r="E7" s="16" t="s">
        <v>108</v>
      </c>
      <c r="F7" s="58"/>
      <c r="G7" s="17" t="s">
        <v>0</v>
      </c>
    </row>
    <row r="8" spans="2:7" x14ac:dyDescent="0.4">
      <c r="B8" s="18" t="s">
        <v>43</v>
      </c>
      <c r="C8" s="19" t="s">
        <v>30</v>
      </c>
      <c r="D8" s="19"/>
      <c r="E8" s="19" t="s">
        <v>44</v>
      </c>
      <c r="F8" s="59"/>
      <c r="G8" s="17"/>
    </row>
    <row r="9" spans="2:7" x14ac:dyDescent="0.4">
      <c r="B9" s="18" t="s">
        <v>45</v>
      </c>
      <c r="C9" s="19" t="s">
        <v>30</v>
      </c>
      <c r="D9" s="19"/>
      <c r="E9" s="19" t="s">
        <v>46</v>
      </c>
      <c r="F9" s="59"/>
      <c r="G9" s="17"/>
    </row>
    <row r="10" spans="2:7" x14ac:dyDescent="0.4">
      <c r="B10" s="20"/>
      <c r="C10" s="21"/>
      <c r="D10" s="21"/>
      <c r="E10" s="21"/>
      <c r="F10" s="41"/>
      <c r="G10" s="22"/>
    </row>
    <row r="12" spans="2:7" x14ac:dyDescent="0.4">
      <c r="B12" s="47" t="s">
        <v>4</v>
      </c>
      <c r="C12" s="120" t="s">
        <v>452</v>
      </c>
      <c r="D12" s="121"/>
      <c r="E12" s="121"/>
      <c r="F12" s="121"/>
      <c r="G12" s="122"/>
    </row>
    <row r="13" spans="2:7" ht="97.5" customHeight="1" x14ac:dyDescent="0.4">
      <c r="B13" s="48" t="s">
        <v>222</v>
      </c>
      <c r="C13" s="115" t="s">
        <v>336</v>
      </c>
      <c r="D13" s="118"/>
      <c r="E13" s="118"/>
      <c r="F13" s="118"/>
      <c r="G13" s="116"/>
    </row>
    <row r="14" spans="2:7" x14ac:dyDescent="0.4">
      <c r="B14" s="23" t="s">
        <v>86</v>
      </c>
      <c r="C14" s="115" t="s">
        <v>273</v>
      </c>
      <c r="D14" s="118"/>
      <c r="E14" s="118"/>
      <c r="F14" s="118"/>
      <c r="G14" s="116"/>
    </row>
    <row r="15" spans="2:7" x14ac:dyDescent="0.4">
      <c r="B15" s="11" t="s">
        <v>1</v>
      </c>
      <c r="C15" s="12" t="s">
        <v>2</v>
      </c>
      <c r="D15" s="12" t="s">
        <v>3</v>
      </c>
      <c r="E15" s="12" t="s">
        <v>4</v>
      </c>
      <c r="F15" s="53" t="s">
        <v>274</v>
      </c>
      <c r="G15" s="13" t="s">
        <v>275</v>
      </c>
    </row>
    <row r="16" spans="2:7" x14ac:dyDescent="0.4">
      <c r="B16" s="15" t="s">
        <v>255</v>
      </c>
      <c r="C16" s="16" t="s">
        <v>42</v>
      </c>
      <c r="D16" s="16"/>
      <c r="E16" s="16" t="s">
        <v>554</v>
      </c>
      <c r="F16" s="58"/>
      <c r="G16" s="17" t="s">
        <v>308</v>
      </c>
    </row>
    <row r="17" spans="2:7" x14ac:dyDescent="0.4">
      <c r="B17" s="15" t="s">
        <v>276</v>
      </c>
      <c r="C17" s="16" t="s">
        <v>30</v>
      </c>
      <c r="D17" s="16"/>
      <c r="E17" s="16" t="s">
        <v>277</v>
      </c>
      <c r="F17" s="58" t="s">
        <v>278</v>
      </c>
      <c r="G17" s="17" t="s">
        <v>279</v>
      </c>
    </row>
    <row r="18" spans="2:7" x14ac:dyDescent="0.4">
      <c r="B18" s="18" t="s">
        <v>280</v>
      </c>
      <c r="C18" s="16" t="s">
        <v>30</v>
      </c>
      <c r="D18" s="19"/>
      <c r="E18" s="19" t="s">
        <v>281</v>
      </c>
      <c r="F18" s="59" t="s">
        <v>278</v>
      </c>
      <c r="G18" s="17" t="s">
        <v>282</v>
      </c>
    </row>
    <row r="19" spans="2:7" x14ac:dyDescent="0.4">
      <c r="B19" s="18" t="s">
        <v>283</v>
      </c>
      <c r="C19" s="16" t="s">
        <v>30</v>
      </c>
      <c r="D19" s="19"/>
      <c r="E19" s="19" t="s">
        <v>284</v>
      </c>
      <c r="F19" s="59" t="s">
        <v>278</v>
      </c>
      <c r="G19" s="17" t="s">
        <v>282</v>
      </c>
    </row>
    <row r="20" spans="2:7" ht="34.299999999999997" x14ac:dyDescent="0.4">
      <c r="B20" s="18" t="s">
        <v>285</v>
      </c>
      <c r="C20" s="16" t="s">
        <v>30</v>
      </c>
      <c r="D20" s="19"/>
      <c r="E20" s="19" t="s">
        <v>286</v>
      </c>
      <c r="F20" s="59" t="s">
        <v>287</v>
      </c>
      <c r="G20" s="17" t="s">
        <v>288</v>
      </c>
    </row>
    <row r="21" spans="2:7" ht="120" x14ac:dyDescent="0.4">
      <c r="B21" s="18" t="s">
        <v>289</v>
      </c>
      <c r="C21" s="16" t="s">
        <v>30</v>
      </c>
      <c r="D21" s="19"/>
      <c r="E21" s="19" t="s">
        <v>290</v>
      </c>
      <c r="F21" s="59" t="s">
        <v>287</v>
      </c>
      <c r="G21" s="17" t="s">
        <v>279</v>
      </c>
    </row>
    <row r="22" spans="2:7" ht="51.45" x14ac:dyDescent="0.4">
      <c r="B22" s="18" t="s">
        <v>291</v>
      </c>
      <c r="C22" s="16" t="s">
        <v>30</v>
      </c>
      <c r="D22" s="19"/>
      <c r="E22" s="19" t="s">
        <v>292</v>
      </c>
      <c r="F22" s="59" t="s">
        <v>287</v>
      </c>
      <c r="G22" s="17" t="s">
        <v>293</v>
      </c>
    </row>
    <row r="23" spans="2:7" ht="34.299999999999997" x14ac:dyDescent="0.4">
      <c r="B23" s="18" t="s">
        <v>294</v>
      </c>
      <c r="C23" s="16" t="s">
        <v>30</v>
      </c>
      <c r="D23" s="19"/>
      <c r="E23" s="19" t="s">
        <v>295</v>
      </c>
      <c r="F23" s="59" t="s">
        <v>287</v>
      </c>
      <c r="G23" s="17" t="s">
        <v>296</v>
      </c>
    </row>
    <row r="24" spans="2:7" ht="34.299999999999997" x14ac:dyDescent="0.4">
      <c r="B24" s="18" t="s">
        <v>297</v>
      </c>
      <c r="C24" s="16" t="s">
        <v>30</v>
      </c>
      <c r="D24" s="19"/>
      <c r="E24" s="19" t="s">
        <v>298</v>
      </c>
      <c r="F24" s="59" t="s">
        <v>299</v>
      </c>
      <c r="G24" s="17" t="s">
        <v>279</v>
      </c>
    </row>
    <row r="25" spans="2:7" ht="34.299999999999997" x14ac:dyDescent="0.4">
      <c r="B25" s="18" t="s">
        <v>300</v>
      </c>
      <c r="C25" s="16" t="s">
        <v>30</v>
      </c>
      <c r="D25" s="19"/>
      <c r="E25" s="19" t="s">
        <v>301</v>
      </c>
      <c r="F25" s="59" t="s">
        <v>302</v>
      </c>
      <c r="G25" s="17" t="s">
        <v>279</v>
      </c>
    </row>
    <row r="26" spans="2:7" ht="34.299999999999997" x14ac:dyDescent="0.4">
      <c r="B26" s="18" t="s">
        <v>303</v>
      </c>
      <c r="C26" s="19" t="s">
        <v>28</v>
      </c>
      <c r="D26" s="19">
        <v>8000</v>
      </c>
      <c r="E26" s="19" t="s">
        <v>304</v>
      </c>
      <c r="F26" s="59" t="s">
        <v>305</v>
      </c>
      <c r="G26" s="17" t="s">
        <v>279</v>
      </c>
    </row>
    <row r="27" spans="2:7" x14ac:dyDescent="0.4">
      <c r="B27" s="18" t="s">
        <v>306</v>
      </c>
      <c r="C27" s="16" t="s">
        <v>30</v>
      </c>
      <c r="D27" s="19"/>
      <c r="E27" s="19" t="s">
        <v>307</v>
      </c>
      <c r="F27" s="59" t="s">
        <v>299</v>
      </c>
      <c r="G27" s="17" t="s">
        <v>279</v>
      </c>
    </row>
    <row r="28" spans="2:7" ht="34.299999999999997" x14ac:dyDescent="0.4">
      <c r="B28" s="18" t="s">
        <v>309</v>
      </c>
      <c r="C28" s="16" t="s">
        <v>30</v>
      </c>
      <c r="D28" s="19"/>
      <c r="E28" s="19" t="s">
        <v>311</v>
      </c>
      <c r="F28" s="59" t="s">
        <v>302</v>
      </c>
      <c r="G28" s="17" t="s">
        <v>279</v>
      </c>
    </row>
    <row r="29" spans="2:7" ht="34.299999999999997" x14ac:dyDescent="0.4">
      <c r="B29" s="18" t="s">
        <v>310</v>
      </c>
      <c r="C29" s="19" t="s">
        <v>28</v>
      </c>
      <c r="D29" s="19">
        <v>8000</v>
      </c>
      <c r="E29" s="19" t="s">
        <v>312</v>
      </c>
      <c r="F29" s="59" t="s">
        <v>305</v>
      </c>
      <c r="G29" s="17" t="s">
        <v>279</v>
      </c>
    </row>
    <row r="30" spans="2:7" x14ac:dyDescent="0.4">
      <c r="B30" s="20"/>
      <c r="C30" s="21"/>
      <c r="D30" s="21"/>
      <c r="E30" s="21"/>
      <c r="F30" s="41"/>
      <c r="G30" s="22"/>
    </row>
    <row r="32" spans="2:7" x14ac:dyDescent="0.4">
      <c r="B32" s="47" t="s">
        <v>4</v>
      </c>
      <c r="C32" s="120" t="s">
        <v>453</v>
      </c>
      <c r="D32" s="121"/>
      <c r="E32" s="121"/>
      <c r="F32" s="121"/>
      <c r="G32" s="122"/>
    </row>
    <row r="33" spans="2:7" ht="182.25" customHeight="1" x14ac:dyDescent="0.4">
      <c r="B33" s="48" t="s">
        <v>222</v>
      </c>
      <c r="C33" s="115" t="s">
        <v>337</v>
      </c>
      <c r="D33" s="118"/>
      <c r="E33" s="118"/>
      <c r="F33" s="118"/>
      <c r="G33" s="116"/>
    </row>
    <row r="34" spans="2:7" x14ac:dyDescent="0.4">
      <c r="B34" s="23" t="s">
        <v>86</v>
      </c>
      <c r="C34" s="115" t="s">
        <v>313</v>
      </c>
      <c r="D34" s="118"/>
      <c r="E34" s="118"/>
      <c r="F34" s="118"/>
      <c r="G34" s="116"/>
    </row>
    <row r="35" spans="2:7" x14ac:dyDescent="0.4">
      <c r="B35" s="11" t="s">
        <v>1</v>
      </c>
      <c r="C35" s="12" t="s">
        <v>2</v>
      </c>
      <c r="D35" s="12" t="s">
        <v>3</v>
      </c>
      <c r="E35" s="12" t="s">
        <v>4</v>
      </c>
      <c r="F35" s="53" t="s">
        <v>274</v>
      </c>
      <c r="G35" s="13" t="s">
        <v>275</v>
      </c>
    </row>
    <row r="36" spans="2:7" x14ac:dyDescent="0.4">
      <c r="B36" s="15" t="s">
        <v>321</v>
      </c>
      <c r="C36" s="16" t="s">
        <v>42</v>
      </c>
      <c r="D36" s="16"/>
      <c r="E36" s="16" t="s">
        <v>326</v>
      </c>
      <c r="F36" s="58"/>
      <c r="G36" s="17" t="s">
        <v>0</v>
      </c>
    </row>
    <row r="37" spans="2:7" x14ac:dyDescent="0.4">
      <c r="B37" s="15" t="s">
        <v>322</v>
      </c>
      <c r="C37" s="16" t="s">
        <v>42</v>
      </c>
      <c r="D37" s="16"/>
      <c r="E37" s="16" t="s">
        <v>327</v>
      </c>
      <c r="F37" s="58"/>
      <c r="G37" s="17"/>
    </row>
    <row r="38" spans="2:7" x14ac:dyDescent="0.4">
      <c r="B38" s="15" t="s">
        <v>323</v>
      </c>
      <c r="C38" s="16" t="s">
        <v>42</v>
      </c>
      <c r="D38" s="16"/>
      <c r="E38" s="16" t="s">
        <v>328</v>
      </c>
      <c r="F38" s="58"/>
      <c r="G38" s="17"/>
    </row>
    <row r="39" spans="2:7" x14ac:dyDescent="0.4">
      <c r="B39" s="18" t="s">
        <v>314</v>
      </c>
      <c r="C39" s="16" t="s">
        <v>30</v>
      </c>
      <c r="D39" s="19"/>
      <c r="E39" s="19" t="s">
        <v>315</v>
      </c>
      <c r="F39" s="59" t="s">
        <v>318</v>
      </c>
      <c r="G39" s="17"/>
    </row>
    <row r="40" spans="2:7" ht="34.299999999999997" x14ac:dyDescent="0.4">
      <c r="B40" s="18" t="s">
        <v>316</v>
      </c>
      <c r="C40" s="16" t="s">
        <v>30</v>
      </c>
      <c r="D40" s="19"/>
      <c r="E40" s="19" t="s">
        <v>317</v>
      </c>
      <c r="F40" s="59"/>
      <c r="G40" s="17"/>
    </row>
    <row r="41" spans="2:7" ht="137.15" x14ac:dyDescent="0.4">
      <c r="B41" s="18" t="s">
        <v>319</v>
      </c>
      <c r="C41" s="16" t="s">
        <v>30</v>
      </c>
      <c r="D41" s="19"/>
      <c r="E41" s="19" t="s">
        <v>320</v>
      </c>
      <c r="F41" s="59"/>
      <c r="G41" s="17"/>
    </row>
    <row r="42" spans="2:7" ht="34.299999999999997" x14ac:dyDescent="0.4">
      <c r="B42" s="18" t="s">
        <v>255</v>
      </c>
      <c r="C42" s="16" t="s">
        <v>42</v>
      </c>
      <c r="D42" s="19"/>
      <c r="E42" s="16" t="s">
        <v>329</v>
      </c>
      <c r="F42" s="59"/>
      <c r="G42" s="17"/>
    </row>
    <row r="43" spans="2:7" ht="34.299999999999997" x14ac:dyDescent="0.4">
      <c r="B43" s="18" t="s">
        <v>324</v>
      </c>
      <c r="C43" s="16" t="s">
        <v>29</v>
      </c>
      <c r="D43" s="19"/>
      <c r="E43" s="19" t="s">
        <v>325</v>
      </c>
      <c r="F43" s="59"/>
      <c r="G43" s="17"/>
    </row>
    <row r="44" spans="2:7" ht="51.45" x14ac:dyDescent="0.4">
      <c r="B44" s="18" t="s">
        <v>1207</v>
      </c>
      <c r="C44" s="16" t="s">
        <v>42</v>
      </c>
      <c r="D44" s="19"/>
      <c r="E44" s="19" t="s">
        <v>1208</v>
      </c>
      <c r="F44" s="59"/>
      <c r="G44" s="17"/>
    </row>
    <row r="45" spans="2:7" x14ac:dyDescent="0.4">
      <c r="B45" s="20"/>
      <c r="C45" s="21"/>
      <c r="D45" s="21"/>
      <c r="E45" s="21"/>
      <c r="F45" s="41"/>
      <c r="G45" s="22"/>
    </row>
    <row r="47" spans="2:7" x14ac:dyDescent="0.4">
      <c r="B47" s="47" t="s">
        <v>4</v>
      </c>
      <c r="C47" s="120" t="s">
        <v>454</v>
      </c>
      <c r="D47" s="121"/>
      <c r="E47" s="121"/>
      <c r="F47" s="121"/>
      <c r="G47" s="122"/>
    </row>
    <row r="48" spans="2:7" ht="160.5" customHeight="1" x14ac:dyDescent="0.4">
      <c r="B48" s="48" t="s">
        <v>222</v>
      </c>
      <c r="C48" s="115" t="s">
        <v>338</v>
      </c>
      <c r="D48" s="118"/>
      <c r="E48" s="118"/>
      <c r="F48" s="118"/>
      <c r="G48" s="116"/>
    </row>
    <row r="49" spans="2:7" x14ac:dyDescent="0.4">
      <c r="B49" s="23" t="s">
        <v>86</v>
      </c>
      <c r="C49" s="115" t="s">
        <v>330</v>
      </c>
      <c r="D49" s="118"/>
      <c r="E49" s="118"/>
      <c r="F49" s="118"/>
      <c r="G49" s="116"/>
    </row>
    <row r="50" spans="2:7" x14ac:dyDescent="0.4">
      <c r="B50" s="11" t="s">
        <v>1</v>
      </c>
      <c r="C50" s="12" t="s">
        <v>2</v>
      </c>
      <c r="D50" s="12" t="s">
        <v>3</v>
      </c>
      <c r="E50" s="12" t="s">
        <v>4</v>
      </c>
      <c r="F50" s="53" t="s">
        <v>274</v>
      </c>
      <c r="G50" s="13" t="s">
        <v>275</v>
      </c>
    </row>
    <row r="51" spans="2:7" x14ac:dyDescent="0.4">
      <c r="B51" s="15" t="s">
        <v>321</v>
      </c>
      <c r="C51" s="16" t="s">
        <v>42</v>
      </c>
      <c r="D51" s="16"/>
      <c r="E51" s="16" t="s">
        <v>326</v>
      </c>
      <c r="F51" s="58"/>
      <c r="G51" s="17" t="s">
        <v>0</v>
      </c>
    </row>
    <row r="52" spans="2:7" x14ac:dyDescent="0.4">
      <c r="B52" s="15" t="s">
        <v>322</v>
      </c>
      <c r="C52" s="16" t="s">
        <v>42</v>
      </c>
      <c r="D52" s="16"/>
      <c r="E52" s="16" t="s">
        <v>327</v>
      </c>
      <c r="F52" s="58"/>
      <c r="G52" s="17"/>
    </row>
    <row r="53" spans="2:7" x14ac:dyDescent="0.4">
      <c r="B53" s="15" t="s">
        <v>323</v>
      </c>
      <c r="C53" s="16" t="s">
        <v>42</v>
      </c>
      <c r="D53" s="16"/>
      <c r="E53" s="16" t="s">
        <v>328</v>
      </c>
      <c r="F53" s="58"/>
      <c r="G53" s="17"/>
    </row>
    <row r="54" spans="2:7" x14ac:dyDescent="0.4">
      <c r="B54" s="18" t="s">
        <v>331</v>
      </c>
      <c r="C54" s="16" t="s">
        <v>30</v>
      </c>
      <c r="D54" s="19"/>
      <c r="E54" s="19" t="s">
        <v>332</v>
      </c>
      <c r="F54" s="59" t="s">
        <v>333</v>
      </c>
      <c r="G54" s="17"/>
    </row>
    <row r="55" spans="2:7" ht="34.299999999999997" x14ac:dyDescent="0.4">
      <c r="B55" s="18" t="s">
        <v>316</v>
      </c>
      <c r="C55" s="16" t="s">
        <v>28</v>
      </c>
      <c r="D55" s="19">
        <v>8000</v>
      </c>
      <c r="E55" s="19" t="s">
        <v>317</v>
      </c>
      <c r="F55" s="59"/>
      <c r="G55" s="17"/>
    </row>
    <row r="56" spans="2:7" ht="137.15" x14ac:dyDescent="0.4">
      <c r="B56" s="18" t="s">
        <v>319</v>
      </c>
      <c r="C56" s="16" t="s">
        <v>28</v>
      </c>
      <c r="D56" s="19">
        <v>8000</v>
      </c>
      <c r="E56" s="19" t="s">
        <v>320</v>
      </c>
      <c r="F56" s="59"/>
      <c r="G56" s="17"/>
    </row>
    <row r="57" spans="2:7" ht="34.299999999999997" x14ac:dyDescent="0.4">
      <c r="B57" s="18" t="s">
        <v>255</v>
      </c>
      <c r="C57" s="16" t="s">
        <v>42</v>
      </c>
      <c r="D57" s="19"/>
      <c r="E57" s="16" t="s">
        <v>329</v>
      </c>
      <c r="F57" s="59"/>
      <c r="G57" s="17"/>
    </row>
    <row r="58" spans="2:7" ht="34.299999999999997" x14ac:dyDescent="0.4">
      <c r="B58" s="18" t="s">
        <v>324</v>
      </c>
      <c r="C58" s="16" t="s">
        <v>29</v>
      </c>
      <c r="D58" s="19"/>
      <c r="E58" s="19" t="s">
        <v>325</v>
      </c>
      <c r="F58" s="59"/>
      <c r="G58" s="17"/>
    </row>
    <row r="59" spans="2:7" ht="51.45" x14ac:dyDescent="0.4">
      <c r="B59" s="18" t="s">
        <v>1207</v>
      </c>
      <c r="C59" s="16" t="s">
        <v>42</v>
      </c>
      <c r="D59" s="19"/>
      <c r="E59" s="19" t="s">
        <v>1208</v>
      </c>
      <c r="F59" s="59"/>
      <c r="G59" s="17"/>
    </row>
    <row r="60" spans="2:7" x14ac:dyDescent="0.4">
      <c r="B60" s="20"/>
      <c r="C60" s="21"/>
      <c r="D60" s="21"/>
      <c r="E60" s="21"/>
      <c r="F60" s="41"/>
      <c r="G60" s="22"/>
    </row>
    <row r="62" spans="2:7" ht="16.5" customHeight="1" x14ac:dyDescent="0.4">
      <c r="B62" s="47" t="s">
        <v>4</v>
      </c>
      <c r="C62" s="120" t="s">
        <v>455</v>
      </c>
      <c r="D62" s="121"/>
      <c r="E62" s="121"/>
      <c r="F62" s="121"/>
      <c r="G62" s="122"/>
    </row>
    <row r="63" spans="2:7" ht="177.75" customHeight="1" x14ac:dyDescent="0.4">
      <c r="B63" s="48" t="s">
        <v>222</v>
      </c>
      <c r="C63" s="115" t="s">
        <v>339</v>
      </c>
      <c r="D63" s="118"/>
      <c r="E63" s="118"/>
      <c r="F63" s="118"/>
      <c r="G63" s="116"/>
    </row>
    <row r="64" spans="2:7" x14ac:dyDescent="0.4">
      <c r="B64" s="23" t="s">
        <v>86</v>
      </c>
      <c r="C64" s="115" t="s">
        <v>342</v>
      </c>
      <c r="D64" s="118"/>
      <c r="E64" s="118"/>
      <c r="F64" s="118"/>
      <c r="G64" s="116"/>
    </row>
    <row r="65" spans="2:7" x14ac:dyDescent="0.4">
      <c r="B65" s="11" t="s">
        <v>1</v>
      </c>
      <c r="C65" s="12" t="s">
        <v>2</v>
      </c>
      <c r="D65" s="12" t="s">
        <v>3</v>
      </c>
      <c r="E65" s="12" t="s">
        <v>4</v>
      </c>
      <c r="F65" s="53" t="s">
        <v>274</v>
      </c>
      <c r="G65" s="13" t="s">
        <v>275</v>
      </c>
    </row>
    <row r="66" spans="2:7" x14ac:dyDescent="0.4">
      <c r="B66" s="15" t="s">
        <v>321</v>
      </c>
      <c r="C66" s="16" t="s">
        <v>42</v>
      </c>
      <c r="D66" s="16"/>
      <c r="E66" s="16" t="s">
        <v>326</v>
      </c>
      <c r="F66" s="58"/>
      <c r="G66" s="17" t="s">
        <v>0</v>
      </c>
    </row>
    <row r="67" spans="2:7" x14ac:dyDescent="0.4">
      <c r="B67" s="15" t="s">
        <v>322</v>
      </c>
      <c r="C67" s="16" t="s">
        <v>42</v>
      </c>
      <c r="D67" s="16"/>
      <c r="E67" s="16" t="s">
        <v>327</v>
      </c>
      <c r="F67" s="58"/>
      <c r="G67" s="17"/>
    </row>
    <row r="68" spans="2:7" x14ac:dyDescent="0.4">
      <c r="B68" s="15" t="s">
        <v>323</v>
      </c>
      <c r="C68" s="16" t="s">
        <v>42</v>
      </c>
      <c r="D68" s="16"/>
      <c r="E68" s="16" t="s">
        <v>328</v>
      </c>
      <c r="F68" s="58"/>
      <c r="G68" s="17"/>
    </row>
    <row r="69" spans="2:7" x14ac:dyDescent="0.4">
      <c r="B69" s="18" t="s">
        <v>340</v>
      </c>
      <c r="C69" s="16" t="s">
        <v>30</v>
      </c>
      <c r="D69" s="19"/>
      <c r="E69" s="19" t="s">
        <v>341</v>
      </c>
      <c r="F69" s="59" t="s">
        <v>318</v>
      </c>
      <c r="G69" s="17"/>
    </row>
    <row r="70" spans="2:7" ht="34.299999999999997" x14ac:dyDescent="0.4">
      <c r="B70" s="18" t="s">
        <v>255</v>
      </c>
      <c r="C70" s="16" t="s">
        <v>42</v>
      </c>
      <c r="D70" s="19"/>
      <c r="E70" s="16" t="s">
        <v>329</v>
      </c>
      <c r="F70" s="59"/>
      <c r="G70" s="17"/>
    </row>
    <row r="71" spans="2:7" ht="34.299999999999997" x14ac:dyDescent="0.4">
      <c r="B71" s="18" t="s">
        <v>324</v>
      </c>
      <c r="C71" s="16" t="s">
        <v>29</v>
      </c>
      <c r="D71" s="19"/>
      <c r="E71" s="19" t="s">
        <v>325</v>
      </c>
      <c r="F71" s="59"/>
      <c r="G71" s="17"/>
    </row>
    <row r="72" spans="2:7" ht="51.45" x14ac:dyDescent="0.4">
      <c r="B72" s="18" t="s">
        <v>1207</v>
      </c>
      <c r="C72" s="16" t="s">
        <v>42</v>
      </c>
      <c r="D72" s="19"/>
      <c r="E72" s="19" t="s">
        <v>1208</v>
      </c>
      <c r="F72" s="59"/>
      <c r="G72" s="17"/>
    </row>
    <row r="73" spans="2:7" x14ac:dyDescent="0.4">
      <c r="B73" s="20"/>
      <c r="C73" s="21"/>
      <c r="D73" s="21"/>
      <c r="E73" s="21"/>
      <c r="F73" s="41"/>
      <c r="G73" s="22"/>
    </row>
    <row r="75" spans="2:7" x14ac:dyDescent="0.4">
      <c r="B75" s="47" t="s">
        <v>4</v>
      </c>
      <c r="C75" s="120" t="s">
        <v>456</v>
      </c>
      <c r="D75" s="121"/>
      <c r="E75" s="121"/>
      <c r="F75" s="121"/>
      <c r="G75" s="122"/>
    </row>
    <row r="76" spans="2:7" ht="181.5" customHeight="1" x14ac:dyDescent="0.4">
      <c r="B76" s="48" t="s">
        <v>222</v>
      </c>
      <c r="C76" s="115" t="s">
        <v>346</v>
      </c>
      <c r="D76" s="118"/>
      <c r="E76" s="118"/>
      <c r="F76" s="118"/>
      <c r="G76" s="116"/>
    </row>
    <row r="77" spans="2:7" x14ac:dyDescent="0.4">
      <c r="B77" s="23" t="s">
        <v>86</v>
      </c>
      <c r="C77" s="115" t="s">
        <v>345</v>
      </c>
      <c r="D77" s="118"/>
      <c r="E77" s="118"/>
      <c r="F77" s="118"/>
      <c r="G77" s="116"/>
    </row>
    <row r="78" spans="2:7" x14ac:dyDescent="0.4">
      <c r="B78" s="11" t="s">
        <v>1</v>
      </c>
      <c r="C78" s="12" t="s">
        <v>2</v>
      </c>
      <c r="D78" s="12" t="s">
        <v>3</v>
      </c>
      <c r="E78" s="12" t="s">
        <v>4</v>
      </c>
      <c r="F78" s="53" t="s">
        <v>274</v>
      </c>
      <c r="G78" s="13" t="s">
        <v>275</v>
      </c>
    </row>
    <row r="79" spans="2:7" x14ac:dyDescent="0.4">
      <c r="B79" s="15" t="s">
        <v>321</v>
      </c>
      <c r="C79" s="16" t="s">
        <v>42</v>
      </c>
      <c r="D79" s="16"/>
      <c r="E79" s="16" t="s">
        <v>326</v>
      </c>
      <c r="F79" s="58"/>
      <c r="G79" s="17" t="s">
        <v>0</v>
      </c>
    </row>
    <row r="80" spans="2:7" x14ac:dyDescent="0.4">
      <c r="B80" s="15" t="s">
        <v>322</v>
      </c>
      <c r="C80" s="16" t="s">
        <v>42</v>
      </c>
      <c r="D80" s="16"/>
      <c r="E80" s="16" t="s">
        <v>327</v>
      </c>
      <c r="F80" s="58"/>
      <c r="G80" s="17"/>
    </row>
    <row r="81" spans="2:7" x14ac:dyDescent="0.4">
      <c r="B81" s="15" t="s">
        <v>323</v>
      </c>
      <c r="C81" s="16" t="s">
        <v>42</v>
      </c>
      <c r="D81" s="16"/>
      <c r="E81" s="16" t="s">
        <v>328</v>
      </c>
      <c r="F81" s="58"/>
      <c r="G81" s="17"/>
    </row>
    <row r="82" spans="2:7" x14ac:dyDescent="0.4">
      <c r="B82" s="18" t="s">
        <v>344</v>
      </c>
      <c r="C82" s="16" t="s">
        <v>30</v>
      </c>
      <c r="D82" s="19"/>
      <c r="E82" s="19" t="s">
        <v>343</v>
      </c>
      <c r="F82" s="59" t="s">
        <v>333</v>
      </c>
      <c r="G82" s="17"/>
    </row>
    <row r="83" spans="2:7" ht="34.299999999999997" x14ac:dyDescent="0.4">
      <c r="B83" s="18" t="s">
        <v>255</v>
      </c>
      <c r="C83" s="16" t="s">
        <v>42</v>
      </c>
      <c r="D83" s="19"/>
      <c r="E83" s="16" t="s">
        <v>329</v>
      </c>
      <c r="F83" s="59"/>
      <c r="G83" s="17"/>
    </row>
    <row r="84" spans="2:7" ht="34.299999999999997" x14ac:dyDescent="0.4">
      <c r="B84" s="18" t="s">
        <v>324</v>
      </c>
      <c r="C84" s="16" t="s">
        <v>29</v>
      </c>
      <c r="D84" s="19"/>
      <c r="E84" s="19" t="s">
        <v>325</v>
      </c>
      <c r="F84" s="59"/>
      <c r="G84" s="17"/>
    </row>
    <row r="85" spans="2:7" ht="51.45" x14ac:dyDescent="0.4">
      <c r="B85" s="18" t="s">
        <v>1207</v>
      </c>
      <c r="C85" s="16" t="s">
        <v>42</v>
      </c>
      <c r="D85" s="19"/>
      <c r="E85" s="19" t="s">
        <v>1208</v>
      </c>
      <c r="F85" s="59"/>
      <c r="G85" s="17"/>
    </row>
    <row r="86" spans="2:7" x14ac:dyDescent="0.4">
      <c r="B86" s="20"/>
      <c r="C86" s="21"/>
      <c r="D86" s="21"/>
      <c r="E86" s="21"/>
      <c r="F86" s="41"/>
      <c r="G86" s="22"/>
    </row>
    <row r="88" spans="2:7" x14ac:dyDescent="0.4">
      <c r="B88" s="47" t="s">
        <v>4</v>
      </c>
      <c r="C88" s="120" t="s">
        <v>457</v>
      </c>
      <c r="D88" s="121"/>
      <c r="E88" s="121"/>
      <c r="F88" s="121"/>
      <c r="G88" s="122"/>
    </row>
    <row r="89" spans="2:7" ht="179.25" customHeight="1" x14ac:dyDescent="0.4">
      <c r="B89" s="48" t="s">
        <v>222</v>
      </c>
      <c r="C89" s="115" t="s">
        <v>348</v>
      </c>
      <c r="D89" s="118"/>
      <c r="E89" s="118"/>
      <c r="F89" s="118"/>
      <c r="G89" s="116"/>
    </row>
    <row r="90" spans="2:7" x14ac:dyDescent="0.4">
      <c r="B90" s="23" t="s">
        <v>86</v>
      </c>
      <c r="C90" s="115" t="s">
        <v>347</v>
      </c>
      <c r="D90" s="118"/>
      <c r="E90" s="118"/>
      <c r="F90" s="118"/>
      <c r="G90" s="116"/>
    </row>
    <row r="91" spans="2:7" x14ac:dyDescent="0.4">
      <c r="B91" s="11" t="s">
        <v>1</v>
      </c>
      <c r="C91" s="12" t="s">
        <v>2</v>
      </c>
      <c r="D91" s="12" t="s">
        <v>3</v>
      </c>
      <c r="E91" s="12" t="s">
        <v>4</v>
      </c>
      <c r="F91" s="53" t="s">
        <v>274</v>
      </c>
      <c r="G91" s="13" t="s">
        <v>275</v>
      </c>
    </row>
    <row r="92" spans="2:7" x14ac:dyDescent="0.4">
      <c r="B92" s="15" t="s">
        <v>321</v>
      </c>
      <c r="C92" s="16" t="s">
        <v>42</v>
      </c>
      <c r="D92" s="16"/>
      <c r="E92" s="16" t="s">
        <v>326</v>
      </c>
      <c r="F92" s="58"/>
      <c r="G92" s="17" t="s">
        <v>0</v>
      </c>
    </row>
    <row r="93" spans="2:7" x14ac:dyDescent="0.4">
      <c r="B93" s="15" t="s">
        <v>322</v>
      </c>
      <c r="C93" s="16" t="s">
        <v>42</v>
      </c>
      <c r="D93" s="16"/>
      <c r="E93" s="16" t="s">
        <v>327</v>
      </c>
      <c r="F93" s="58"/>
      <c r="G93" s="17"/>
    </row>
    <row r="94" spans="2:7" x14ac:dyDescent="0.4">
      <c r="B94" s="15" t="s">
        <v>323</v>
      </c>
      <c r="C94" s="16" t="s">
        <v>42</v>
      </c>
      <c r="D94" s="16"/>
      <c r="E94" s="16" t="s">
        <v>328</v>
      </c>
      <c r="F94" s="58"/>
      <c r="G94" s="17"/>
    </row>
    <row r="95" spans="2:7" x14ac:dyDescent="0.4">
      <c r="B95" s="18" t="s">
        <v>349</v>
      </c>
      <c r="C95" s="16" t="s">
        <v>30</v>
      </c>
      <c r="D95" s="19"/>
      <c r="E95" s="19" t="s">
        <v>343</v>
      </c>
      <c r="F95" s="59" t="s">
        <v>333</v>
      </c>
      <c r="G95" s="17"/>
    </row>
    <row r="96" spans="2:7" ht="34.299999999999997" x14ac:dyDescent="0.4">
      <c r="B96" s="18" t="s">
        <v>255</v>
      </c>
      <c r="C96" s="16" t="s">
        <v>42</v>
      </c>
      <c r="D96" s="19"/>
      <c r="E96" s="16" t="s">
        <v>329</v>
      </c>
      <c r="F96" s="59"/>
      <c r="G96" s="17"/>
    </row>
    <row r="97" spans="2:7" ht="34.299999999999997" x14ac:dyDescent="0.4">
      <c r="B97" s="18" t="s">
        <v>324</v>
      </c>
      <c r="C97" s="16" t="s">
        <v>29</v>
      </c>
      <c r="D97" s="19"/>
      <c r="E97" s="19" t="s">
        <v>325</v>
      </c>
      <c r="F97" s="59"/>
      <c r="G97" s="17"/>
    </row>
    <row r="98" spans="2:7" ht="51.45" x14ac:dyDescent="0.4">
      <c r="B98" s="18" t="s">
        <v>1207</v>
      </c>
      <c r="C98" s="16" t="s">
        <v>42</v>
      </c>
      <c r="D98" s="19"/>
      <c r="E98" s="19" t="s">
        <v>1208</v>
      </c>
      <c r="F98" s="59"/>
      <c r="G98" s="17"/>
    </row>
    <row r="99" spans="2:7" x14ac:dyDescent="0.4">
      <c r="B99" s="20"/>
      <c r="C99" s="21"/>
      <c r="D99" s="21"/>
      <c r="E99" s="21"/>
      <c r="F99" s="41"/>
      <c r="G99" s="22"/>
    </row>
    <row r="101" spans="2:7" ht="16.5" customHeight="1" x14ac:dyDescent="0.4">
      <c r="B101" s="47" t="s">
        <v>4</v>
      </c>
      <c r="C101" s="120" t="s">
        <v>458</v>
      </c>
      <c r="D101" s="121"/>
      <c r="E101" s="121"/>
      <c r="F101" s="121"/>
      <c r="G101" s="122"/>
    </row>
    <row r="102" spans="2:7" ht="181.5" customHeight="1" x14ac:dyDescent="0.4">
      <c r="B102" s="48" t="s">
        <v>222</v>
      </c>
      <c r="C102" s="115" t="s">
        <v>350</v>
      </c>
      <c r="D102" s="118"/>
      <c r="E102" s="118"/>
      <c r="F102" s="118"/>
      <c r="G102" s="116"/>
    </row>
    <row r="103" spans="2:7" x14ac:dyDescent="0.4">
      <c r="B103" s="23" t="s">
        <v>86</v>
      </c>
      <c r="C103" s="115" t="s">
        <v>351</v>
      </c>
      <c r="D103" s="118"/>
      <c r="E103" s="118"/>
      <c r="F103" s="118"/>
      <c r="G103" s="116"/>
    </row>
    <row r="104" spans="2:7" x14ac:dyDescent="0.4">
      <c r="B104" s="11" t="s">
        <v>1</v>
      </c>
      <c r="C104" s="12" t="s">
        <v>2</v>
      </c>
      <c r="D104" s="12" t="s">
        <v>3</v>
      </c>
      <c r="E104" s="12" t="s">
        <v>4</v>
      </c>
      <c r="F104" s="53" t="s">
        <v>274</v>
      </c>
      <c r="G104" s="13" t="s">
        <v>275</v>
      </c>
    </row>
    <row r="105" spans="2:7" x14ac:dyDescent="0.4">
      <c r="B105" s="15" t="s">
        <v>321</v>
      </c>
      <c r="C105" s="16" t="s">
        <v>42</v>
      </c>
      <c r="D105" s="16"/>
      <c r="E105" s="16" t="s">
        <v>326</v>
      </c>
      <c r="F105" s="58"/>
      <c r="G105" s="17" t="s">
        <v>0</v>
      </c>
    </row>
    <row r="106" spans="2:7" x14ac:dyDescent="0.4">
      <c r="B106" s="15" t="s">
        <v>322</v>
      </c>
      <c r="C106" s="16" t="s">
        <v>42</v>
      </c>
      <c r="D106" s="16"/>
      <c r="E106" s="16" t="s">
        <v>327</v>
      </c>
      <c r="F106" s="58"/>
      <c r="G106" s="17"/>
    </row>
    <row r="107" spans="2:7" x14ac:dyDescent="0.4">
      <c r="B107" s="15" t="s">
        <v>323</v>
      </c>
      <c r="C107" s="16" t="s">
        <v>42</v>
      </c>
      <c r="D107" s="16"/>
      <c r="E107" s="16" t="s">
        <v>328</v>
      </c>
      <c r="F107" s="58"/>
      <c r="G107" s="17"/>
    </row>
    <row r="108" spans="2:7" x14ac:dyDescent="0.4">
      <c r="B108" s="18" t="s">
        <v>352</v>
      </c>
      <c r="C108" s="16" t="s">
        <v>30</v>
      </c>
      <c r="D108" s="19"/>
      <c r="E108" s="19" t="s">
        <v>343</v>
      </c>
      <c r="F108" s="59" t="s">
        <v>333</v>
      </c>
      <c r="G108" s="17"/>
    </row>
    <row r="109" spans="2:7" ht="34.299999999999997" x14ac:dyDescent="0.4">
      <c r="B109" s="18" t="s">
        <v>255</v>
      </c>
      <c r="C109" s="16" t="s">
        <v>42</v>
      </c>
      <c r="D109" s="19"/>
      <c r="E109" s="16" t="s">
        <v>329</v>
      </c>
      <c r="F109" s="59"/>
      <c r="G109" s="17"/>
    </row>
    <row r="110" spans="2:7" ht="34.299999999999997" x14ac:dyDescent="0.4">
      <c r="B110" s="18" t="s">
        <v>324</v>
      </c>
      <c r="C110" s="16" t="s">
        <v>29</v>
      </c>
      <c r="D110" s="19"/>
      <c r="E110" s="19" t="s">
        <v>325</v>
      </c>
      <c r="F110" s="59"/>
      <c r="G110" s="17"/>
    </row>
    <row r="111" spans="2:7" ht="51.45" x14ac:dyDescent="0.4">
      <c r="B111" s="18" t="s">
        <v>1207</v>
      </c>
      <c r="C111" s="16" t="s">
        <v>42</v>
      </c>
      <c r="D111" s="19"/>
      <c r="E111" s="19" t="s">
        <v>1208</v>
      </c>
      <c r="F111" s="59"/>
      <c r="G111" s="17"/>
    </row>
    <row r="112" spans="2:7" x14ac:dyDescent="0.4">
      <c r="B112" s="20"/>
      <c r="C112" s="21"/>
      <c r="D112" s="21"/>
      <c r="E112" s="21"/>
      <c r="F112" s="41"/>
      <c r="G112" s="22"/>
    </row>
    <row r="114" spans="2:7" x14ac:dyDescent="0.4">
      <c r="B114" s="47" t="s">
        <v>4</v>
      </c>
      <c r="C114" s="120" t="s">
        <v>459</v>
      </c>
      <c r="D114" s="121"/>
      <c r="E114" s="121"/>
      <c r="F114" s="121"/>
      <c r="G114" s="122"/>
    </row>
    <row r="115" spans="2:7" ht="184.5" customHeight="1" x14ac:dyDescent="0.4">
      <c r="B115" s="48" t="s">
        <v>222</v>
      </c>
      <c r="C115" s="115" t="s">
        <v>424</v>
      </c>
      <c r="D115" s="118"/>
      <c r="E115" s="118"/>
      <c r="F115" s="118"/>
      <c r="G115" s="116"/>
    </row>
    <row r="116" spans="2:7" x14ac:dyDescent="0.4">
      <c r="B116" s="23" t="s">
        <v>86</v>
      </c>
      <c r="C116" s="115" t="s">
        <v>355</v>
      </c>
      <c r="D116" s="118"/>
      <c r="E116" s="118"/>
      <c r="F116" s="118"/>
      <c r="G116" s="116"/>
    </row>
    <row r="117" spans="2:7" x14ac:dyDescent="0.4">
      <c r="B117" s="11" t="s">
        <v>1</v>
      </c>
      <c r="C117" s="12" t="s">
        <v>2</v>
      </c>
      <c r="D117" s="12" t="s">
        <v>3</v>
      </c>
      <c r="E117" s="12" t="s">
        <v>4</v>
      </c>
      <c r="F117" s="53" t="s">
        <v>274</v>
      </c>
      <c r="G117" s="13" t="s">
        <v>275</v>
      </c>
    </row>
    <row r="118" spans="2:7" x14ac:dyDescent="0.4">
      <c r="B118" s="15" t="s">
        <v>321</v>
      </c>
      <c r="C118" s="16" t="s">
        <v>42</v>
      </c>
      <c r="D118" s="16"/>
      <c r="E118" s="16" t="s">
        <v>326</v>
      </c>
      <c r="F118" s="58"/>
      <c r="G118" s="17" t="s">
        <v>0</v>
      </c>
    </row>
    <row r="119" spans="2:7" x14ac:dyDescent="0.4">
      <c r="B119" s="15" t="s">
        <v>322</v>
      </c>
      <c r="C119" s="16" t="s">
        <v>42</v>
      </c>
      <c r="D119" s="16"/>
      <c r="E119" s="16" t="s">
        <v>327</v>
      </c>
      <c r="F119" s="58"/>
      <c r="G119" s="17"/>
    </row>
    <row r="120" spans="2:7" x14ac:dyDescent="0.4">
      <c r="B120" s="15" t="s">
        <v>323</v>
      </c>
      <c r="C120" s="16" t="s">
        <v>42</v>
      </c>
      <c r="D120" s="16"/>
      <c r="E120" s="16" t="s">
        <v>328</v>
      </c>
      <c r="F120" s="58"/>
      <c r="G120" s="17"/>
    </row>
    <row r="121" spans="2:7" ht="34.299999999999997" x14ac:dyDescent="0.4">
      <c r="B121" s="18" t="s">
        <v>353</v>
      </c>
      <c r="C121" s="16" t="s">
        <v>30</v>
      </c>
      <c r="D121" s="19"/>
      <c r="E121" s="19" t="s">
        <v>354</v>
      </c>
      <c r="F121" s="59" t="s">
        <v>333</v>
      </c>
      <c r="G121" s="17"/>
    </row>
    <row r="122" spans="2:7" ht="34.299999999999997" x14ac:dyDescent="0.4">
      <c r="B122" s="18" t="s">
        <v>255</v>
      </c>
      <c r="C122" s="16" t="s">
        <v>42</v>
      </c>
      <c r="D122" s="19"/>
      <c r="E122" s="16" t="s">
        <v>329</v>
      </c>
      <c r="F122" s="59"/>
      <c r="G122" s="17"/>
    </row>
    <row r="123" spans="2:7" ht="34.299999999999997" x14ac:dyDescent="0.4">
      <c r="B123" s="18" t="s">
        <v>324</v>
      </c>
      <c r="C123" s="16" t="s">
        <v>29</v>
      </c>
      <c r="D123" s="19"/>
      <c r="E123" s="19" t="s">
        <v>325</v>
      </c>
      <c r="F123" s="59"/>
      <c r="G123" s="17"/>
    </row>
    <row r="124" spans="2:7" ht="51.45" x14ac:dyDescent="0.4">
      <c r="B124" s="18" t="s">
        <v>1207</v>
      </c>
      <c r="C124" s="16" t="s">
        <v>42</v>
      </c>
      <c r="D124" s="19"/>
      <c r="E124" s="19" t="s">
        <v>1208</v>
      </c>
      <c r="F124" s="59"/>
      <c r="G124" s="17"/>
    </row>
    <row r="125" spans="2:7" x14ac:dyDescent="0.4">
      <c r="B125" s="20"/>
      <c r="C125" s="21"/>
      <c r="D125" s="21"/>
      <c r="E125" s="21"/>
      <c r="F125" s="41"/>
      <c r="G125" s="22"/>
    </row>
    <row r="127" spans="2:7" x14ac:dyDescent="0.4">
      <c r="B127" s="47" t="s">
        <v>4</v>
      </c>
      <c r="C127" s="120" t="s">
        <v>460</v>
      </c>
      <c r="D127" s="121"/>
      <c r="E127" s="121"/>
      <c r="F127" s="121"/>
      <c r="G127" s="122"/>
    </row>
    <row r="128" spans="2:7" ht="177.75" customHeight="1" x14ac:dyDescent="0.4">
      <c r="B128" s="48" t="s">
        <v>222</v>
      </c>
      <c r="C128" s="115" t="s">
        <v>356</v>
      </c>
      <c r="D128" s="118"/>
      <c r="E128" s="118"/>
      <c r="F128" s="118"/>
      <c r="G128" s="116"/>
    </row>
    <row r="129" spans="2:7" x14ac:dyDescent="0.4">
      <c r="B129" s="23" t="s">
        <v>86</v>
      </c>
      <c r="C129" s="115" t="s">
        <v>358</v>
      </c>
      <c r="D129" s="118"/>
      <c r="E129" s="118"/>
      <c r="F129" s="118"/>
      <c r="G129" s="116"/>
    </row>
    <row r="130" spans="2:7" x14ac:dyDescent="0.4">
      <c r="B130" s="11" t="s">
        <v>1</v>
      </c>
      <c r="C130" s="12" t="s">
        <v>2</v>
      </c>
      <c r="D130" s="12" t="s">
        <v>3</v>
      </c>
      <c r="E130" s="12" t="s">
        <v>4</v>
      </c>
      <c r="F130" s="53" t="s">
        <v>274</v>
      </c>
      <c r="G130" s="13" t="s">
        <v>275</v>
      </c>
    </row>
    <row r="131" spans="2:7" x14ac:dyDescent="0.4">
      <c r="B131" s="15" t="s">
        <v>321</v>
      </c>
      <c r="C131" s="16" t="s">
        <v>42</v>
      </c>
      <c r="D131" s="16"/>
      <c r="E131" s="16" t="s">
        <v>326</v>
      </c>
      <c r="F131" s="58"/>
      <c r="G131" s="17" t="s">
        <v>0</v>
      </c>
    </row>
    <row r="132" spans="2:7" x14ac:dyDescent="0.4">
      <c r="B132" s="15" t="s">
        <v>322</v>
      </c>
      <c r="C132" s="16" t="s">
        <v>42</v>
      </c>
      <c r="D132" s="16"/>
      <c r="E132" s="16" t="s">
        <v>327</v>
      </c>
      <c r="F132" s="58"/>
      <c r="G132" s="17"/>
    </row>
    <row r="133" spans="2:7" x14ac:dyDescent="0.4">
      <c r="B133" s="15" t="s">
        <v>323</v>
      </c>
      <c r="C133" s="16" t="s">
        <v>42</v>
      </c>
      <c r="D133" s="16"/>
      <c r="E133" s="16" t="s">
        <v>328</v>
      </c>
      <c r="F133" s="58"/>
      <c r="G133" s="17"/>
    </row>
    <row r="134" spans="2:7" ht="34.299999999999997" x14ac:dyDescent="0.4">
      <c r="B134" s="18" t="s">
        <v>357</v>
      </c>
      <c r="C134" s="16" t="s">
        <v>30</v>
      </c>
      <c r="D134" s="19"/>
      <c r="E134" s="19" t="s">
        <v>354</v>
      </c>
      <c r="F134" s="59" t="s">
        <v>333</v>
      </c>
      <c r="G134" s="17"/>
    </row>
    <row r="135" spans="2:7" ht="34.299999999999997" x14ac:dyDescent="0.4">
      <c r="B135" s="18" t="s">
        <v>255</v>
      </c>
      <c r="C135" s="16" t="s">
        <v>42</v>
      </c>
      <c r="D135" s="19"/>
      <c r="E135" s="16" t="s">
        <v>329</v>
      </c>
      <c r="F135" s="59"/>
      <c r="G135" s="17"/>
    </row>
    <row r="136" spans="2:7" ht="34.299999999999997" x14ac:dyDescent="0.4">
      <c r="B136" s="18" t="s">
        <v>324</v>
      </c>
      <c r="C136" s="16" t="s">
        <v>29</v>
      </c>
      <c r="D136" s="19"/>
      <c r="E136" s="19" t="s">
        <v>325</v>
      </c>
      <c r="F136" s="59"/>
      <c r="G136" s="17"/>
    </row>
    <row r="137" spans="2:7" ht="51.45" x14ac:dyDescent="0.4">
      <c r="B137" s="18" t="s">
        <v>1207</v>
      </c>
      <c r="C137" s="16" t="s">
        <v>42</v>
      </c>
      <c r="D137" s="19"/>
      <c r="E137" s="19" t="s">
        <v>1208</v>
      </c>
      <c r="F137" s="59"/>
      <c r="G137" s="17"/>
    </row>
    <row r="138" spans="2:7" x14ac:dyDescent="0.4">
      <c r="B138" s="20"/>
      <c r="C138" s="21"/>
      <c r="D138" s="21"/>
      <c r="E138" s="21"/>
      <c r="F138" s="41"/>
      <c r="G138" s="22"/>
    </row>
    <row r="140" spans="2:7" x14ac:dyDescent="0.4">
      <c r="B140" s="47" t="s">
        <v>4</v>
      </c>
      <c r="C140" s="120" t="s">
        <v>461</v>
      </c>
      <c r="D140" s="121"/>
      <c r="E140" s="121"/>
      <c r="F140" s="121"/>
      <c r="G140" s="122"/>
    </row>
    <row r="141" spans="2:7" ht="179.25" customHeight="1" x14ac:dyDescent="0.4">
      <c r="B141" s="48" t="s">
        <v>222</v>
      </c>
      <c r="C141" s="115" t="s">
        <v>359</v>
      </c>
      <c r="D141" s="118"/>
      <c r="E141" s="118"/>
      <c r="F141" s="118"/>
      <c r="G141" s="116"/>
    </row>
    <row r="142" spans="2:7" x14ac:dyDescent="0.4">
      <c r="B142" s="23" t="s">
        <v>86</v>
      </c>
      <c r="C142" s="115" t="s">
        <v>360</v>
      </c>
      <c r="D142" s="118"/>
      <c r="E142" s="118"/>
      <c r="F142" s="118"/>
      <c r="G142" s="116"/>
    </row>
    <row r="143" spans="2:7" x14ac:dyDescent="0.4">
      <c r="B143" s="11" t="s">
        <v>1</v>
      </c>
      <c r="C143" s="12" t="s">
        <v>2</v>
      </c>
      <c r="D143" s="12" t="s">
        <v>3</v>
      </c>
      <c r="E143" s="12" t="s">
        <v>4</v>
      </c>
      <c r="F143" s="53" t="s">
        <v>274</v>
      </c>
      <c r="G143" s="13" t="s">
        <v>275</v>
      </c>
    </row>
    <row r="144" spans="2:7" x14ac:dyDescent="0.4">
      <c r="B144" s="15" t="s">
        <v>321</v>
      </c>
      <c r="C144" s="16" t="s">
        <v>42</v>
      </c>
      <c r="D144" s="16"/>
      <c r="E144" s="16" t="s">
        <v>326</v>
      </c>
      <c r="F144" s="58"/>
      <c r="G144" s="17" t="s">
        <v>0</v>
      </c>
    </row>
    <row r="145" spans="2:7" x14ac:dyDescent="0.4">
      <c r="B145" s="15" t="s">
        <v>322</v>
      </c>
      <c r="C145" s="16" t="s">
        <v>42</v>
      </c>
      <c r="D145" s="16"/>
      <c r="E145" s="16" t="s">
        <v>327</v>
      </c>
      <c r="F145" s="58"/>
      <c r="G145" s="17"/>
    </row>
    <row r="146" spans="2:7" x14ac:dyDescent="0.4">
      <c r="B146" s="15" t="s">
        <v>323</v>
      </c>
      <c r="C146" s="16" t="s">
        <v>42</v>
      </c>
      <c r="D146" s="16"/>
      <c r="E146" s="16" t="s">
        <v>328</v>
      </c>
      <c r="F146" s="58"/>
      <c r="G146" s="17"/>
    </row>
    <row r="147" spans="2:7" ht="34.299999999999997" x14ac:dyDescent="0.4">
      <c r="B147" s="18" t="s">
        <v>361</v>
      </c>
      <c r="C147" s="16" t="s">
        <v>30</v>
      </c>
      <c r="D147" s="19"/>
      <c r="E147" s="19" t="s">
        <v>362</v>
      </c>
      <c r="F147" s="59" t="s">
        <v>333</v>
      </c>
      <c r="G147" s="17"/>
    </row>
    <row r="148" spans="2:7" ht="34.299999999999997" x14ac:dyDescent="0.4">
      <c r="B148" s="18" t="s">
        <v>255</v>
      </c>
      <c r="C148" s="16" t="s">
        <v>42</v>
      </c>
      <c r="D148" s="19"/>
      <c r="E148" s="16" t="s">
        <v>329</v>
      </c>
      <c r="F148" s="59"/>
      <c r="G148" s="17"/>
    </row>
    <row r="149" spans="2:7" ht="34.299999999999997" x14ac:dyDescent="0.4">
      <c r="B149" s="18" t="s">
        <v>324</v>
      </c>
      <c r="C149" s="16" t="s">
        <v>29</v>
      </c>
      <c r="D149" s="19"/>
      <c r="E149" s="19" t="s">
        <v>325</v>
      </c>
      <c r="F149" s="59"/>
      <c r="G149" s="17"/>
    </row>
    <row r="150" spans="2:7" ht="51.45" x14ac:dyDescent="0.4">
      <c r="B150" s="18" t="s">
        <v>1207</v>
      </c>
      <c r="C150" s="16" t="s">
        <v>42</v>
      </c>
      <c r="D150" s="19"/>
      <c r="E150" s="19" t="s">
        <v>1208</v>
      </c>
      <c r="F150" s="59"/>
      <c r="G150" s="17"/>
    </row>
    <row r="151" spans="2:7" x14ac:dyDescent="0.4">
      <c r="B151" s="20"/>
      <c r="C151" s="21"/>
      <c r="D151" s="21"/>
      <c r="E151" s="21"/>
      <c r="F151" s="41"/>
      <c r="G151" s="22"/>
    </row>
    <row r="153" spans="2:7" x14ac:dyDescent="0.4">
      <c r="B153" s="47" t="s">
        <v>4</v>
      </c>
      <c r="C153" s="120" t="s">
        <v>462</v>
      </c>
      <c r="D153" s="121"/>
      <c r="E153" s="121"/>
      <c r="F153" s="121"/>
      <c r="G153" s="122"/>
    </row>
    <row r="154" spans="2:7" ht="162" customHeight="1" x14ac:dyDescent="0.4">
      <c r="B154" s="48" t="s">
        <v>222</v>
      </c>
      <c r="C154" s="115" t="s">
        <v>363</v>
      </c>
      <c r="D154" s="118"/>
      <c r="E154" s="118"/>
      <c r="F154" s="118"/>
      <c r="G154" s="116"/>
    </row>
    <row r="155" spans="2:7" x14ac:dyDescent="0.4">
      <c r="B155" s="23" t="s">
        <v>86</v>
      </c>
      <c r="C155" s="115" t="s">
        <v>364</v>
      </c>
      <c r="D155" s="118"/>
      <c r="E155" s="118"/>
      <c r="F155" s="118"/>
      <c r="G155" s="116"/>
    </row>
    <row r="156" spans="2:7" x14ac:dyDescent="0.4">
      <c r="B156" s="11" t="s">
        <v>1</v>
      </c>
      <c r="C156" s="12" t="s">
        <v>2</v>
      </c>
      <c r="D156" s="12" t="s">
        <v>3</v>
      </c>
      <c r="E156" s="12" t="s">
        <v>4</v>
      </c>
      <c r="F156" s="53" t="s">
        <v>274</v>
      </c>
      <c r="G156" s="13" t="s">
        <v>275</v>
      </c>
    </row>
    <row r="157" spans="2:7" x14ac:dyDescent="0.4">
      <c r="B157" s="15" t="s">
        <v>321</v>
      </c>
      <c r="C157" s="16" t="s">
        <v>42</v>
      </c>
      <c r="D157" s="16"/>
      <c r="E157" s="16" t="s">
        <v>326</v>
      </c>
      <c r="F157" s="58"/>
      <c r="G157" s="17" t="s">
        <v>0</v>
      </c>
    </row>
    <row r="158" spans="2:7" x14ac:dyDescent="0.4">
      <c r="B158" s="15" t="s">
        <v>322</v>
      </c>
      <c r="C158" s="16" t="s">
        <v>42</v>
      </c>
      <c r="D158" s="16"/>
      <c r="E158" s="16" t="s">
        <v>327</v>
      </c>
      <c r="F158" s="58"/>
      <c r="G158" s="17"/>
    </row>
    <row r="159" spans="2:7" x14ac:dyDescent="0.4">
      <c r="B159" s="15" t="s">
        <v>323</v>
      </c>
      <c r="C159" s="16" t="s">
        <v>42</v>
      </c>
      <c r="D159" s="16"/>
      <c r="E159" s="16" t="s">
        <v>328</v>
      </c>
      <c r="F159" s="58"/>
      <c r="G159" s="17"/>
    </row>
    <row r="160" spans="2:7" ht="34.299999999999997" x14ac:dyDescent="0.4">
      <c r="B160" s="18" t="s">
        <v>365</v>
      </c>
      <c r="C160" s="16" t="s">
        <v>30</v>
      </c>
      <c r="D160" s="19"/>
      <c r="E160" s="19" t="s">
        <v>366</v>
      </c>
      <c r="F160" s="59" t="s">
        <v>367</v>
      </c>
      <c r="G160" s="17"/>
    </row>
    <row r="161" spans="2:7" ht="34.299999999999997" x14ac:dyDescent="0.4">
      <c r="B161" s="18" t="s">
        <v>255</v>
      </c>
      <c r="C161" s="16" t="s">
        <v>42</v>
      </c>
      <c r="D161" s="19"/>
      <c r="E161" s="16" t="s">
        <v>329</v>
      </c>
      <c r="F161" s="59"/>
      <c r="G161" s="17"/>
    </row>
    <row r="162" spans="2:7" ht="34.299999999999997" x14ac:dyDescent="0.4">
      <c r="B162" s="18" t="s">
        <v>324</v>
      </c>
      <c r="C162" s="16" t="s">
        <v>29</v>
      </c>
      <c r="D162" s="19"/>
      <c r="E162" s="19" t="s">
        <v>325</v>
      </c>
      <c r="F162" s="59"/>
      <c r="G162" s="17"/>
    </row>
    <row r="163" spans="2:7" ht="51.45" x14ac:dyDescent="0.4">
      <c r="B163" s="18" t="s">
        <v>1207</v>
      </c>
      <c r="C163" s="16" t="s">
        <v>42</v>
      </c>
      <c r="D163" s="19"/>
      <c r="E163" s="19" t="s">
        <v>1208</v>
      </c>
      <c r="F163" s="59"/>
      <c r="G163" s="17"/>
    </row>
    <row r="164" spans="2:7" x14ac:dyDescent="0.4">
      <c r="B164" s="20"/>
      <c r="C164" s="21"/>
      <c r="D164" s="21"/>
      <c r="E164" s="21"/>
      <c r="F164" s="41"/>
      <c r="G164" s="22"/>
    </row>
    <row r="166" spans="2:7" x14ac:dyDescent="0.4">
      <c r="B166" s="47" t="s">
        <v>4</v>
      </c>
      <c r="C166" s="120" t="s">
        <v>463</v>
      </c>
      <c r="D166" s="121"/>
      <c r="E166" s="121"/>
      <c r="F166" s="121"/>
      <c r="G166" s="122"/>
    </row>
    <row r="167" spans="2:7" ht="177.75" customHeight="1" x14ac:dyDescent="0.4">
      <c r="B167" s="48" t="s">
        <v>222</v>
      </c>
      <c r="C167" s="115" t="s">
        <v>369</v>
      </c>
      <c r="D167" s="118"/>
      <c r="E167" s="118"/>
      <c r="F167" s="118"/>
      <c r="G167" s="116"/>
    </row>
    <row r="168" spans="2:7" x14ac:dyDescent="0.4">
      <c r="B168" s="23" t="s">
        <v>86</v>
      </c>
      <c r="C168" s="115" t="s">
        <v>368</v>
      </c>
      <c r="D168" s="118"/>
      <c r="E168" s="118"/>
      <c r="F168" s="118"/>
      <c r="G168" s="116"/>
    </row>
    <row r="169" spans="2:7" x14ac:dyDescent="0.4">
      <c r="B169" s="11" t="s">
        <v>1</v>
      </c>
      <c r="C169" s="12" t="s">
        <v>2</v>
      </c>
      <c r="D169" s="12" t="s">
        <v>3</v>
      </c>
      <c r="E169" s="12" t="s">
        <v>4</v>
      </c>
      <c r="F169" s="53" t="s">
        <v>274</v>
      </c>
      <c r="G169" s="13" t="s">
        <v>275</v>
      </c>
    </row>
    <row r="170" spans="2:7" x14ac:dyDescent="0.4">
      <c r="B170" s="15" t="s">
        <v>321</v>
      </c>
      <c r="C170" s="16" t="s">
        <v>42</v>
      </c>
      <c r="D170" s="16"/>
      <c r="E170" s="16" t="s">
        <v>326</v>
      </c>
      <c r="F170" s="58"/>
      <c r="G170" s="17" t="s">
        <v>0</v>
      </c>
    </row>
    <row r="171" spans="2:7" x14ac:dyDescent="0.4">
      <c r="B171" s="15" t="s">
        <v>322</v>
      </c>
      <c r="C171" s="16" t="s">
        <v>42</v>
      </c>
      <c r="D171" s="16"/>
      <c r="E171" s="16" t="s">
        <v>327</v>
      </c>
      <c r="F171" s="58"/>
      <c r="G171" s="17"/>
    </row>
    <row r="172" spans="2:7" x14ac:dyDescent="0.4">
      <c r="B172" s="15" t="s">
        <v>323</v>
      </c>
      <c r="C172" s="16" t="s">
        <v>42</v>
      </c>
      <c r="D172" s="16"/>
      <c r="E172" s="16" t="s">
        <v>328</v>
      </c>
      <c r="F172" s="58"/>
      <c r="G172" s="17"/>
    </row>
    <row r="173" spans="2:7" ht="34.299999999999997" x14ac:dyDescent="0.4">
      <c r="B173" s="18" t="s">
        <v>370</v>
      </c>
      <c r="C173" s="16" t="s">
        <v>30</v>
      </c>
      <c r="D173" s="19"/>
      <c r="E173" s="19" t="s">
        <v>374</v>
      </c>
      <c r="F173" s="59" t="s">
        <v>367</v>
      </c>
      <c r="G173" s="17"/>
    </row>
    <row r="174" spans="2:7" ht="34.299999999999997" x14ac:dyDescent="0.4">
      <c r="B174" s="18" t="s">
        <v>255</v>
      </c>
      <c r="C174" s="16" t="s">
        <v>42</v>
      </c>
      <c r="D174" s="19"/>
      <c r="E174" s="16" t="s">
        <v>329</v>
      </c>
      <c r="F174" s="59"/>
      <c r="G174" s="17"/>
    </row>
    <row r="175" spans="2:7" ht="34.299999999999997" x14ac:dyDescent="0.4">
      <c r="B175" s="18" t="s">
        <v>324</v>
      </c>
      <c r="C175" s="16" t="s">
        <v>29</v>
      </c>
      <c r="D175" s="19"/>
      <c r="E175" s="19" t="s">
        <v>325</v>
      </c>
      <c r="F175" s="59"/>
      <c r="G175" s="17"/>
    </row>
    <row r="176" spans="2:7" ht="51.45" x14ac:dyDescent="0.4">
      <c r="B176" s="18" t="s">
        <v>1207</v>
      </c>
      <c r="C176" s="16" t="s">
        <v>42</v>
      </c>
      <c r="D176" s="19"/>
      <c r="E176" s="19" t="s">
        <v>1208</v>
      </c>
      <c r="F176" s="59"/>
      <c r="G176" s="17"/>
    </row>
    <row r="177" spans="2:7" x14ac:dyDescent="0.4">
      <c r="B177" s="20"/>
      <c r="C177" s="21"/>
      <c r="D177" s="21"/>
      <c r="E177" s="21"/>
      <c r="F177" s="41"/>
      <c r="G177" s="22"/>
    </row>
    <row r="179" spans="2:7" x14ac:dyDescent="0.4">
      <c r="B179" s="47" t="s">
        <v>4</v>
      </c>
      <c r="C179" s="120" t="s">
        <v>464</v>
      </c>
      <c r="D179" s="121"/>
      <c r="E179" s="121"/>
      <c r="F179" s="121"/>
      <c r="G179" s="122"/>
    </row>
    <row r="180" spans="2:7" ht="162" customHeight="1" x14ac:dyDescent="0.4">
      <c r="B180" s="48" t="s">
        <v>222</v>
      </c>
      <c r="C180" s="115" t="s">
        <v>371</v>
      </c>
      <c r="D180" s="118"/>
      <c r="E180" s="118"/>
      <c r="F180" s="118"/>
      <c r="G180" s="116"/>
    </row>
    <row r="181" spans="2:7" x14ac:dyDescent="0.4">
      <c r="B181" s="23" t="s">
        <v>86</v>
      </c>
      <c r="C181" s="115" t="s">
        <v>372</v>
      </c>
      <c r="D181" s="118"/>
      <c r="E181" s="118"/>
      <c r="F181" s="118"/>
      <c r="G181" s="116"/>
    </row>
    <row r="182" spans="2:7" x14ac:dyDescent="0.4">
      <c r="B182" s="11" t="s">
        <v>1</v>
      </c>
      <c r="C182" s="12" t="s">
        <v>2</v>
      </c>
      <c r="D182" s="12" t="s">
        <v>3</v>
      </c>
      <c r="E182" s="12" t="s">
        <v>4</v>
      </c>
      <c r="F182" s="53" t="s">
        <v>274</v>
      </c>
      <c r="G182" s="13" t="s">
        <v>275</v>
      </c>
    </row>
    <row r="183" spans="2:7" x14ac:dyDescent="0.4">
      <c r="B183" s="15" t="s">
        <v>321</v>
      </c>
      <c r="C183" s="16" t="s">
        <v>42</v>
      </c>
      <c r="D183" s="16"/>
      <c r="E183" s="16" t="s">
        <v>326</v>
      </c>
      <c r="F183" s="58"/>
      <c r="G183" s="17" t="s">
        <v>0</v>
      </c>
    </row>
    <row r="184" spans="2:7" x14ac:dyDescent="0.4">
      <c r="B184" s="15" t="s">
        <v>322</v>
      </c>
      <c r="C184" s="16" t="s">
        <v>42</v>
      </c>
      <c r="D184" s="16"/>
      <c r="E184" s="16" t="s">
        <v>327</v>
      </c>
      <c r="F184" s="58"/>
      <c r="G184" s="17"/>
    </row>
    <row r="185" spans="2:7" x14ac:dyDescent="0.4">
      <c r="B185" s="15" t="s">
        <v>323</v>
      </c>
      <c r="C185" s="16" t="s">
        <v>42</v>
      </c>
      <c r="D185" s="16"/>
      <c r="E185" s="16" t="s">
        <v>328</v>
      </c>
      <c r="F185" s="58"/>
      <c r="G185" s="17"/>
    </row>
    <row r="186" spans="2:7" ht="34.299999999999997" x14ac:dyDescent="0.4">
      <c r="B186" s="18" t="s">
        <v>373</v>
      </c>
      <c r="C186" s="16" t="s">
        <v>30</v>
      </c>
      <c r="D186" s="19"/>
      <c r="E186" s="19" t="s">
        <v>375</v>
      </c>
      <c r="F186" s="59" t="s">
        <v>367</v>
      </c>
      <c r="G186" s="17"/>
    </row>
    <row r="187" spans="2:7" ht="34.299999999999997" x14ac:dyDescent="0.4">
      <c r="B187" s="18" t="s">
        <v>255</v>
      </c>
      <c r="C187" s="16" t="s">
        <v>42</v>
      </c>
      <c r="D187" s="19"/>
      <c r="E187" s="16" t="s">
        <v>329</v>
      </c>
      <c r="F187" s="59"/>
      <c r="G187" s="17"/>
    </row>
    <row r="188" spans="2:7" ht="34.299999999999997" x14ac:dyDescent="0.4">
      <c r="B188" s="18" t="s">
        <v>324</v>
      </c>
      <c r="C188" s="16" t="s">
        <v>29</v>
      </c>
      <c r="D188" s="19"/>
      <c r="E188" s="19" t="s">
        <v>325</v>
      </c>
      <c r="F188" s="59"/>
      <c r="G188" s="17"/>
    </row>
    <row r="189" spans="2:7" ht="51.45" x14ac:dyDescent="0.4">
      <c r="B189" s="18" t="s">
        <v>1207</v>
      </c>
      <c r="C189" s="16" t="s">
        <v>42</v>
      </c>
      <c r="D189" s="19"/>
      <c r="E189" s="19" t="s">
        <v>1208</v>
      </c>
      <c r="F189" s="59"/>
      <c r="G189" s="17"/>
    </row>
    <row r="190" spans="2:7" x14ac:dyDescent="0.4">
      <c r="B190" s="20"/>
      <c r="C190" s="21"/>
      <c r="D190" s="21"/>
      <c r="E190" s="21"/>
      <c r="F190" s="41"/>
      <c r="G190" s="22"/>
    </row>
    <row r="192" spans="2:7" x14ac:dyDescent="0.4">
      <c r="B192" s="47" t="s">
        <v>4</v>
      </c>
      <c r="C192" s="120" t="s">
        <v>465</v>
      </c>
      <c r="D192" s="121"/>
      <c r="E192" s="121"/>
      <c r="F192" s="121"/>
      <c r="G192" s="122"/>
    </row>
    <row r="193" spans="2:7" ht="94.5" customHeight="1" x14ac:dyDescent="0.4">
      <c r="B193" s="48" t="s">
        <v>222</v>
      </c>
      <c r="C193" s="115" t="s">
        <v>466</v>
      </c>
      <c r="D193" s="118"/>
      <c r="E193" s="118"/>
      <c r="F193" s="118"/>
      <c r="G193" s="116"/>
    </row>
    <row r="194" spans="2:7" x14ac:dyDescent="0.4">
      <c r="B194" s="23" t="s">
        <v>86</v>
      </c>
      <c r="C194" s="115" t="s">
        <v>467</v>
      </c>
      <c r="D194" s="118"/>
      <c r="E194" s="118"/>
      <c r="F194" s="118"/>
      <c r="G194" s="116"/>
    </row>
    <row r="195" spans="2:7" x14ac:dyDescent="0.4">
      <c r="B195" s="11" t="s">
        <v>1</v>
      </c>
      <c r="C195" s="12" t="s">
        <v>2</v>
      </c>
      <c r="D195" s="12" t="s">
        <v>3</v>
      </c>
      <c r="E195" s="12" t="s">
        <v>4</v>
      </c>
      <c r="F195" s="53" t="s">
        <v>274</v>
      </c>
      <c r="G195" s="13" t="s">
        <v>275</v>
      </c>
    </row>
    <row r="196" spans="2:7" x14ac:dyDescent="0.4">
      <c r="B196" s="15" t="s">
        <v>255</v>
      </c>
      <c r="C196" s="16" t="s">
        <v>42</v>
      </c>
      <c r="D196" s="16"/>
      <c r="E196" s="16" t="s">
        <v>554</v>
      </c>
      <c r="F196" s="58"/>
      <c r="G196" s="17" t="s">
        <v>308</v>
      </c>
    </row>
    <row r="197" spans="2:7" x14ac:dyDescent="0.4">
      <c r="B197" s="15" t="s">
        <v>468</v>
      </c>
      <c r="C197" s="16" t="s">
        <v>28</v>
      </c>
      <c r="D197" s="16">
        <v>8000</v>
      </c>
      <c r="E197" s="16" t="s">
        <v>469</v>
      </c>
      <c r="F197" s="58" t="s">
        <v>287</v>
      </c>
      <c r="G197" s="17" t="s">
        <v>470</v>
      </c>
    </row>
    <row r="198" spans="2:7" ht="34.299999999999997" x14ac:dyDescent="0.4">
      <c r="B198" s="15" t="s">
        <v>471</v>
      </c>
      <c r="C198" s="16" t="s">
        <v>30</v>
      </c>
      <c r="D198" s="16"/>
      <c r="E198" s="16" t="s">
        <v>472</v>
      </c>
      <c r="F198" s="58" t="s">
        <v>473</v>
      </c>
      <c r="G198" s="17" t="s">
        <v>470</v>
      </c>
    </row>
    <row r="199" spans="2:7" x14ac:dyDescent="0.4">
      <c r="B199" s="15" t="s">
        <v>474</v>
      </c>
      <c r="C199" s="16" t="s">
        <v>28</v>
      </c>
      <c r="D199" s="16">
        <v>8000</v>
      </c>
      <c r="E199" s="16" t="s">
        <v>475</v>
      </c>
      <c r="F199" s="58" t="s">
        <v>287</v>
      </c>
      <c r="G199" s="17" t="s">
        <v>470</v>
      </c>
    </row>
    <row r="200" spans="2:7" ht="34.299999999999997" x14ac:dyDescent="0.4">
      <c r="B200" s="15" t="s">
        <v>476</v>
      </c>
      <c r="C200" s="16" t="s">
        <v>30</v>
      </c>
      <c r="D200" s="16"/>
      <c r="E200" s="16" t="s">
        <v>477</v>
      </c>
      <c r="F200" s="58" t="s">
        <v>473</v>
      </c>
      <c r="G200" s="17" t="s">
        <v>470</v>
      </c>
    </row>
    <row r="201" spans="2:7" ht="34.299999999999997" x14ac:dyDescent="0.4">
      <c r="B201" s="15" t="s">
        <v>478</v>
      </c>
      <c r="C201" s="16" t="s">
        <v>30</v>
      </c>
      <c r="D201" s="16"/>
      <c r="E201" s="16" t="s">
        <v>479</v>
      </c>
      <c r="F201" s="58" t="s">
        <v>473</v>
      </c>
      <c r="G201" s="17" t="s">
        <v>470</v>
      </c>
    </row>
    <row r="202" spans="2:7" x14ac:dyDescent="0.4">
      <c r="B202" s="15" t="s">
        <v>480</v>
      </c>
      <c r="C202" s="16" t="s">
        <v>30</v>
      </c>
      <c r="D202" s="16"/>
      <c r="E202" s="16" t="s">
        <v>481</v>
      </c>
      <c r="F202" s="58" t="s">
        <v>287</v>
      </c>
      <c r="G202" s="17" t="s">
        <v>482</v>
      </c>
    </row>
    <row r="203" spans="2:7" ht="34.299999999999997" x14ac:dyDescent="0.4">
      <c r="B203" s="15" t="s">
        <v>483</v>
      </c>
      <c r="C203" s="16" t="s">
        <v>30</v>
      </c>
      <c r="D203" s="16"/>
      <c r="E203" s="16" t="s">
        <v>484</v>
      </c>
      <c r="F203" s="58" t="s">
        <v>485</v>
      </c>
      <c r="G203" s="17" t="s">
        <v>482</v>
      </c>
    </row>
    <row r="204" spans="2:7" x14ac:dyDescent="0.4">
      <c r="B204" s="20"/>
      <c r="C204" s="21"/>
      <c r="D204" s="21"/>
      <c r="E204" s="21"/>
      <c r="F204" s="41"/>
      <c r="G204" s="22"/>
    </row>
    <row r="206" spans="2:7" x14ac:dyDescent="0.4">
      <c r="B206" s="47" t="s">
        <v>4</v>
      </c>
      <c r="C206" s="120" t="s">
        <v>488</v>
      </c>
      <c r="D206" s="121"/>
      <c r="E206" s="121"/>
      <c r="F206" s="121"/>
      <c r="G206" s="122"/>
    </row>
    <row r="207" spans="2:7" ht="91.5" customHeight="1" x14ac:dyDescent="0.4">
      <c r="B207" s="48" t="s">
        <v>222</v>
      </c>
      <c r="C207" s="115" t="s">
        <v>487</v>
      </c>
      <c r="D207" s="118"/>
      <c r="E207" s="118"/>
      <c r="F207" s="118"/>
      <c r="G207" s="116"/>
    </row>
    <row r="208" spans="2:7" x14ac:dyDescent="0.4">
      <c r="B208" s="23" t="s">
        <v>86</v>
      </c>
      <c r="C208" s="115" t="s">
        <v>486</v>
      </c>
      <c r="D208" s="118"/>
      <c r="E208" s="118"/>
      <c r="F208" s="118"/>
      <c r="G208" s="116"/>
    </row>
    <row r="209" spans="2:7" x14ac:dyDescent="0.4">
      <c r="B209" s="11" t="s">
        <v>1</v>
      </c>
      <c r="C209" s="12" t="s">
        <v>2</v>
      </c>
      <c r="D209" s="12" t="s">
        <v>3</v>
      </c>
      <c r="E209" s="12" t="s">
        <v>4</v>
      </c>
      <c r="F209" s="53" t="s">
        <v>274</v>
      </c>
      <c r="G209" s="13" t="s">
        <v>275</v>
      </c>
    </row>
    <row r="210" spans="2:7" x14ac:dyDescent="0.4">
      <c r="B210" s="15" t="s">
        <v>255</v>
      </c>
      <c r="C210" s="16" t="s">
        <v>42</v>
      </c>
      <c r="D210" s="16"/>
      <c r="E210" s="16" t="s">
        <v>554</v>
      </c>
      <c r="F210" s="58"/>
      <c r="G210" s="17" t="s">
        <v>308</v>
      </c>
    </row>
    <row r="211" spans="2:7" ht="34.299999999999997" x14ac:dyDescent="0.4">
      <c r="B211" s="15" t="s">
        <v>489</v>
      </c>
      <c r="C211" s="16" t="s">
        <v>42</v>
      </c>
      <c r="D211" s="16"/>
      <c r="E211" s="16" t="s">
        <v>490</v>
      </c>
      <c r="F211" s="58" t="s">
        <v>491</v>
      </c>
      <c r="G211" s="17" t="s">
        <v>492</v>
      </c>
    </row>
    <row r="212" spans="2:7" ht="34.299999999999997" x14ac:dyDescent="0.4">
      <c r="B212" s="15" t="s">
        <v>493</v>
      </c>
      <c r="C212" s="16" t="s">
        <v>30</v>
      </c>
      <c r="D212" s="16"/>
      <c r="E212" s="16" t="s">
        <v>494</v>
      </c>
      <c r="F212" s="58" t="s">
        <v>473</v>
      </c>
      <c r="G212" s="17" t="s">
        <v>492</v>
      </c>
    </row>
    <row r="213" spans="2:7" ht="34.299999999999997" x14ac:dyDescent="0.4">
      <c r="B213" s="15" t="s">
        <v>495</v>
      </c>
      <c r="C213" s="16" t="s">
        <v>30</v>
      </c>
      <c r="D213" s="16"/>
      <c r="E213" s="16" t="s">
        <v>496</v>
      </c>
      <c r="F213" s="58" t="s">
        <v>634</v>
      </c>
      <c r="G213" s="17" t="s">
        <v>497</v>
      </c>
    </row>
    <row r="214" spans="2:7" ht="34.299999999999997" x14ac:dyDescent="0.4">
      <c r="B214" s="15" t="s">
        <v>498</v>
      </c>
      <c r="C214" s="16" t="s">
        <v>30</v>
      </c>
      <c r="D214" s="16"/>
      <c r="E214" s="16" t="s">
        <v>499</v>
      </c>
      <c r="F214" s="58" t="s">
        <v>473</v>
      </c>
      <c r="G214" s="17" t="s">
        <v>497</v>
      </c>
    </row>
    <row r="215" spans="2:7" x14ac:dyDescent="0.4">
      <c r="B215" s="20"/>
      <c r="C215" s="21"/>
      <c r="D215" s="21"/>
      <c r="E215" s="21"/>
      <c r="F215" s="41"/>
      <c r="G215" s="22"/>
    </row>
    <row r="217" spans="2:7" x14ac:dyDescent="0.4">
      <c r="B217" s="47" t="s">
        <v>4</v>
      </c>
      <c r="C217" s="120" t="s">
        <v>502</v>
      </c>
      <c r="D217" s="121"/>
      <c r="E217" s="121"/>
      <c r="F217" s="121"/>
      <c r="G217" s="122"/>
    </row>
    <row r="218" spans="2:7" ht="91.5" customHeight="1" x14ac:dyDescent="0.4">
      <c r="B218" s="48" t="s">
        <v>222</v>
      </c>
      <c r="C218" s="115" t="s">
        <v>501</v>
      </c>
      <c r="D218" s="118"/>
      <c r="E218" s="118"/>
      <c r="F218" s="118"/>
      <c r="G218" s="116"/>
    </row>
    <row r="219" spans="2:7" x14ac:dyDescent="0.4">
      <c r="B219" s="23" t="s">
        <v>86</v>
      </c>
      <c r="C219" s="115" t="s">
        <v>500</v>
      </c>
      <c r="D219" s="118"/>
      <c r="E219" s="118"/>
      <c r="F219" s="118"/>
      <c r="G219" s="116"/>
    </row>
    <row r="220" spans="2:7" x14ac:dyDescent="0.4">
      <c r="B220" s="11" t="s">
        <v>1</v>
      </c>
      <c r="C220" s="12" t="s">
        <v>2</v>
      </c>
      <c r="D220" s="12" t="s">
        <v>3</v>
      </c>
      <c r="E220" s="12" t="s">
        <v>4</v>
      </c>
      <c r="F220" s="53" t="s">
        <v>274</v>
      </c>
      <c r="G220" s="13" t="s">
        <v>275</v>
      </c>
    </row>
    <row r="221" spans="2:7" x14ac:dyDescent="0.4">
      <c r="B221" s="15" t="s">
        <v>255</v>
      </c>
      <c r="C221" s="16" t="s">
        <v>42</v>
      </c>
      <c r="D221" s="16"/>
      <c r="E221" s="16" t="s">
        <v>554</v>
      </c>
      <c r="F221" s="58"/>
      <c r="G221" s="17" t="s">
        <v>308</v>
      </c>
    </row>
    <row r="222" spans="2:7" x14ac:dyDescent="0.4">
      <c r="B222" s="15" t="s">
        <v>503</v>
      </c>
      <c r="C222" s="16" t="s">
        <v>30</v>
      </c>
      <c r="D222" s="16"/>
      <c r="E222" s="16" t="s">
        <v>504</v>
      </c>
      <c r="F222" s="58" t="s">
        <v>278</v>
      </c>
      <c r="G222" s="17" t="s">
        <v>505</v>
      </c>
    </row>
    <row r="223" spans="2:7" ht="34.299999999999997" x14ac:dyDescent="0.4">
      <c r="B223" s="15" t="s">
        <v>506</v>
      </c>
      <c r="C223" s="16" t="s">
        <v>30</v>
      </c>
      <c r="D223" s="16"/>
      <c r="E223" s="16" t="s">
        <v>507</v>
      </c>
      <c r="F223" s="58" t="s">
        <v>287</v>
      </c>
      <c r="G223" s="17" t="s">
        <v>505</v>
      </c>
    </row>
    <row r="224" spans="2:7" ht="85.75" x14ac:dyDescent="0.4">
      <c r="B224" s="15" t="s">
        <v>508</v>
      </c>
      <c r="C224" s="16" t="s">
        <v>30</v>
      </c>
      <c r="D224" s="16"/>
      <c r="E224" s="16" t="s">
        <v>509</v>
      </c>
      <c r="F224" s="58" t="s">
        <v>287</v>
      </c>
      <c r="G224" s="17" t="s">
        <v>505</v>
      </c>
    </row>
    <row r="225" spans="2:7" ht="34.299999999999997" x14ac:dyDescent="0.4">
      <c r="B225" s="15" t="s">
        <v>510</v>
      </c>
      <c r="C225" s="16" t="s">
        <v>30</v>
      </c>
      <c r="D225" s="16"/>
      <c r="E225" s="16" t="s">
        <v>511</v>
      </c>
      <c r="F225" s="58" t="s">
        <v>287</v>
      </c>
      <c r="G225" s="17" t="s">
        <v>505</v>
      </c>
    </row>
    <row r="226" spans="2:7" ht="51.45" x14ac:dyDescent="0.4">
      <c r="B226" s="15" t="s">
        <v>512</v>
      </c>
      <c r="C226" s="16" t="s">
        <v>28</v>
      </c>
      <c r="D226" s="16">
        <v>8000</v>
      </c>
      <c r="E226" s="16" t="s">
        <v>513</v>
      </c>
      <c r="F226" s="58" t="s">
        <v>287</v>
      </c>
      <c r="G226" s="17" t="s">
        <v>505</v>
      </c>
    </row>
    <row r="227" spans="2:7" ht="51.45" x14ac:dyDescent="0.4">
      <c r="B227" s="15" t="s">
        <v>514</v>
      </c>
      <c r="C227" s="16" t="s">
        <v>30</v>
      </c>
      <c r="D227" s="16"/>
      <c r="E227" s="16" t="s">
        <v>515</v>
      </c>
      <c r="F227" s="58" t="s">
        <v>516</v>
      </c>
      <c r="G227" s="17" t="s">
        <v>505</v>
      </c>
    </row>
    <row r="228" spans="2:7" x14ac:dyDescent="0.4">
      <c r="B228" s="15" t="s">
        <v>517</v>
      </c>
      <c r="C228" s="16" t="s">
        <v>30</v>
      </c>
      <c r="D228" s="16"/>
      <c r="E228" s="16" t="s">
        <v>518</v>
      </c>
      <c r="F228" s="58" t="s">
        <v>278</v>
      </c>
      <c r="G228" s="17" t="s">
        <v>505</v>
      </c>
    </row>
    <row r="229" spans="2:7" x14ac:dyDescent="0.4">
      <c r="B229" s="15" t="s">
        <v>519</v>
      </c>
      <c r="C229" s="16" t="s">
        <v>30</v>
      </c>
      <c r="D229" s="16"/>
      <c r="E229" s="16" t="s">
        <v>520</v>
      </c>
      <c r="F229" s="58" t="s">
        <v>278</v>
      </c>
      <c r="G229" s="17" t="s">
        <v>505</v>
      </c>
    </row>
    <row r="230" spans="2:7" x14ac:dyDescent="0.4">
      <c r="B230" s="15" t="s">
        <v>521</v>
      </c>
      <c r="C230" s="16" t="s">
        <v>30</v>
      </c>
      <c r="D230" s="16"/>
      <c r="E230" s="16" t="s">
        <v>522</v>
      </c>
      <c r="F230" s="58" t="s">
        <v>299</v>
      </c>
      <c r="G230" s="17" t="s">
        <v>505</v>
      </c>
    </row>
    <row r="231" spans="2:7" ht="34.299999999999997" x14ac:dyDescent="0.4">
      <c r="B231" s="15" t="s">
        <v>523</v>
      </c>
      <c r="C231" s="16" t="s">
        <v>30</v>
      </c>
      <c r="D231" s="16"/>
      <c r="E231" s="16" t="s">
        <v>524</v>
      </c>
      <c r="F231" s="58" t="s">
        <v>302</v>
      </c>
      <c r="G231" s="17" t="s">
        <v>505</v>
      </c>
    </row>
    <row r="232" spans="2:7" x14ac:dyDescent="0.4">
      <c r="B232" s="15" t="s">
        <v>525</v>
      </c>
      <c r="C232" s="16" t="s">
        <v>30</v>
      </c>
      <c r="D232" s="16"/>
      <c r="E232" s="16" t="s">
        <v>526</v>
      </c>
      <c r="F232" s="58" t="s">
        <v>299</v>
      </c>
      <c r="G232" s="17" t="s">
        <v>505</v>
      </c>
    </row>
    <row r="233" spans="2:7" x14ac:dyDescent="0.4">
      <c r="B233" s="20"/>
      <c r="C233" s="21"/>
      <c r="D233" s="21"/>
      <c r="E233" s="21"/>
      <c r="F233" s="41"/>
      <c r="G233" s="22"/>
    </row>
    <row r="235" spans="2:7" x14ac:dyDescent="0.4">
      <c r="B235" s="47" t="s">
        <v>4</v>
      </c>
      <c r="C235" s="120" t="s">
        <v>527</v>
      </c>
      <c r="D235" s="121"/>
      <c r="E235" s="121"/>
      <c r="F235" s="121"/>
      <c r="G235" s="122"/>
    </row>
    <row r="236" spans="2:7" ht="96.75" customHeight="1" x14ac:dyDescent="0.4">
      <c r="B236" s="48" t="s">
        <v>222</v>
      </c>
      <c r="C236" s="115" t="s">
        <v>528</v>
      </c>
      <c r="D236" s="118"/>
      <c r="E236" s="118"/>
      <c r="F236" s="118"/>
      <c r="G236" s="116"/>
    </row>
    <row r="237" spans="2:7" x14ac:dyDescent="0.4">
      <c r="B237" s="23" t="s">
        <v>86</v>
      </c>
      <c r="C237" s="115" t="s">
        <v>529</v>
      </c>
      <c r="D237" s="118"/>
      <c r="E237" s="118"/>
      <c r="F237" s="118"/>
      <c r="G237" s="116"/>
    </row>
    <row r="238" spans="2:7" x14ac:dyDescent="0.4">
      <c r="B238" s="11" t="s">
        <v>1</v>
      </c>
      <c r="C238" s="12" t="s">
        <v>2</v>
      </c>
      <c r="D238" s="12" t="s">
        <v>3</v>
      </c>
      <c r="E238" s="12" t="s">
        <v>4</v>
      </c>
      <c r="F238" s="53" t="s">
        <v>274</v>
      </c>
      <c r="G238" s="13" t="s">
        <v>275</v>
      </c>
    </row>
    <row r="239" spans="2:7" x14ac:dyDescent="0.4">
      <c r="B239" s="15" t="s">
        <v>255</v>
      </c>
      <c r="C239" s="16" t="s">
        <v>42</v>
      </c>
      <c r="D239" s="16"/>
      <c r="E239" s="16" t="s">
        <v>554</v>
      </c>
      <c r="F239" s="58"/>
      <c r="G239" s="17" t="s">
        <v>308</v>
      </c>
    </row>
    <row r="240" spans="2:7" x14ac:dyDescent="0.4">
      <c r="B240" s="15" t="s">
        <v>530</v>
      </c>
      <c r="C240" s="16" t="s">
        <v>30</v>
      </c>
      <c r="D240" s="16"/>
      <c r="E240" s="16" t="s">
        <v>531</v>
      </c>
      <c r="F240" s="58" t="s">
        <v>473</v>
      </c>
      <c r="G240" s="17" t="s">
        <v>532</v>
      </c>
    </row>
    <row r="241" spans="2:7" ht="34.299999999999997" x14ac:dyDescent="0.4">
      <c r="B241" s="15" t="s">
        <v>533</v>
      </c>
      <c r="C241" s="16" t="s">
        <v>30</v>
      </c>
      <c r="D241" s="16"/>
      <c r="E241" s="16" t="s">
        <v>534</v>
      </c>
      <c r="F241" s="58" t="s">
        <v>473</v>
      </c>
      <c r="G241" s="17" t="s">
        <v>532</v>
      </c>
    </row>
    <row r="242" spans="2:7" ht="34.299999999999997" x14ac:dyDescent="0.4">
      <c r="B242" s="15" t="s">
        <v>535</v>
      </c>
      <c r="C242" s="16" t="s">
        <v>30</v>
      </c>
      <c r="D242" s="16"/>
      <c r="E242" s="16" t="s">
        <v>536</v>
      </c>
      <c r="F242" s="58" t="s">
        <v>473</v>
      </c>
      <c r="G242" s="17" t="s">
        <v>532</v>
      </c>
    </row>
    <row r="243" spans="2:7" x14ac:dyDescent="0.4">
      <c r="B243" s="15" t="s">
        <v>537</v>
      </c>
      <c r="C243" s="16" t="s">
        <v>30</v>
      </c>
      <c r="D243" s="16"/>
      <c r="E243" s="16" t="s">
        <v>538</v>
      </c>
      <c r="F243" s="58" t="s">
        <v>473</v>
      </c>
      <c r="G243" s="17" t="s">
        <v>532</v>
      </c>
    </row>
    <row r="244" spans="2:7" ht="34.299999999999997" x14ac:dyDescent="0.4">
      <c r="B244" s="15" t="s">
        <v>539</v>
      </c>
      <c r="C244" s="16" t="s">
        <v>30</v>
      </c>
      <c r="D244" s="16"/>
      <c r="E244" s="16" t="s">
        <v>540</v>
      </c>
      <c r="F244" s="58" t="s">
        <v>473</v>
      </c>
      <c r="G244" s="17" t="s">
        <v>532</v>
      </c>
    </row>
    <row r="245" spans="2:7" x14ac:dyDescent="0.4">
      <c r="B245" s="15" t="s">
        <v>541</v>
      </c>
      <c r="C245" s="16" t="s">
        <v>30</v>
      </c>
      <c r="D245" s="16"/>
      <c r="E245" s="16" t="s">
        <v>542</v>
      </c>
      <c r="F245" s="58" t="s">
        <v>473</v>
      </c>
      <c r="G245" s="17" t="s">
        <v>532</v>
      </c>
    </row>
    <row r="246" spans="2:7" x14ac:dyDescent="0.4">
      <c r="B246" s="15" t="s">
        <v>543</v>
      </c>
      <c r="C246" s="16" t="s">
        <v>30</v>
      </c>
      <c r="D246" s="16"/>
      <c r="E246" s="16" t="s">
        <v>544</v>
      </c>
      <c r="F246" s="58" t="s">
        <v>473</v>
      </c>
      <c r="G246" s="17" t="s">
        <v>532</v>
      </c>
    </row>
    <row r="247" spans="2:7" x14ac:dyDescent="0.4">
      <c r="B247" s="15" t="s">
        <v>545</v>
      </c>
      <c r="C247" s="16" t="s">
        <v>30</v>
      </c>
      <c r="D247" s="16"/>
      <c r="E247" s="16" t="s">
        <v>546</v>
      </c>
      <c r="F247" s="58" t="s">
        <v>473</v>
      </c>
      <c r="G247" s="17" t="s">
        <v>532</v>
      </c>
    </row>
    <row r="248" spans="2:7" x14ac:dyDescent="0.4">
      <c r="B248" s="15" t="s">
        <v>547</v>
      </c>
      <c r="C248" s="16" t="s">
        <v>30</v>
      </c>
      <c r="D248" s="16"/>
      <c r="E248" s="16" t="s">
        <v>548</v>
      </c>
      <c r="F248" s="58" t="s">
        <v>473</v>
      </c>
      <c r="G248" s="17" t="s">
        <v>532</v>
      </c>
    </row>
    <row r="249" spans="2:7" x14ac:dyDescent="0.4">
      <c r="B249" s="15" t="s">
        <v>549</v>
      </c>
      <c r="C249" s="16" t="s">
        <v>28</v>
      </c>
      <c r="D249" s="16">
        <v>8000</v>
      </c>
      <c r="E249" s="16" t="s">
        <v>550</v>
      </c>
      <c r="F249" s="58" t="s">
        <v>287</v>
      </c>
      <c r="G249" s="17" t="s">
        <v>532</v>
      </c>
    </row>
    <row r="250" spans="2:7" x14ac:dyDescent="0.4">
      <c r="B250" s="15" t="s">
        <v>551</v>
      </c>
      <c r="C250" s="16" t="s">
        <v>30</v>
      </c>
      <c r="D250" s="16"/>
      <c r="E250" s="16" t="s">
        <v>552</v>
      </c>
      <c r="F250" s="58" t="s">
        <v>473</v>
      </c>
      <c r="G250" s="17" t="s">
        <v>532</v>
      </c>
    </row>
    <row r="251" spans="2:7" x14ac:dyDescent="0.4">
      <c r="B251" s="20"/>
      <c r="C251" s="21"/>
      <c r="D251" s="21"/>
      <c r="E251" s="21"/>
      <c r="F251" s="41"/>
      <c r="G251" s="22"/>
    </row>
    <row r="253" spans="2:7" x14ac:dyDescent="0.4">
      <c r="B253" s="47" t="s">
        <v>4</v>
      </c>
      <c r="C253" s="120" t="s">
        <v>609</v>
      </c>
      <c r="D253" s="121"/>
      <c r="E253" s="121"/>
      <c r="F253" s="121"/>
      <c r="G253" s="122"/>
    </row>
    <row r="254" spans="2:7" ht="94.5" customHeight="1" x14ac:dyDescent="0.4">
      <c r="B254" s="48" t="s">
        <v>222</v>
      </c>
      <c r="C254" s="115" t="s">
        <v>584</v>
      </c>
      <c r="D254" s="118"/>
      <c r="E254" s="118"/>
      <c r="F254" s="118"/>
      <c r="G254" s="116"/>
    </row>
    <row r="255" spans="2:7" x14ac:dyDescent="0.4">
      <c r="B255" s="23" t="s">
        <v>86</v>
      </c>
      <c r="C255" s="115" t="s">
        <v>553</v>
      </c>
      <c r="D255" s="118"/>
      <c r="E255" s="118"/>
      <c r="F255" s="118"/>
      <c r="G255" s="116"/>
    </row>
    <row r="256" spans="2:7" x14ac:dyDescent="0.4">
      <c r="B256" s="11" t="s">
        <v>1</v>
      </c>
      <c r="C256" s="12" t="s">
        <v>2</v>
      </c>
      <c r="D256" s="12" t="s">
        <v>3</v>
      </c>
      <c r="E256" s="12" t="s">
        <v>4</v>
      </c>
      <c r="F256" s="53" t="s">
        <v>274</v>
      </c>
      <c r="G256" s="13" t="s">
        <v>275</v>
      </c>
    </row>
    <row r="257" spans="2:7" x14ac:dyDescent="0.4">
      <c r="B257" s="15" t="s">
        <v>255</v>
      </c>
      <c r="C257" s="16" t="s">
        <v>42</v>
      </c>
      <c r="D257" s="16"/>
      <c r="E257" s="16" t="s">
        <v>554</v>
      </c>
      <c r="F257" s="58" t="s">
        <v>287</v>
      </c>
      <c r="G257" s="17" t="s">
        <v>505</v>
      </c>
    </row>
    <row r="258" spans="2:7" x14ac:dyDescent="0.4">
      <c r="B258" s="15" t="s">
        <v>252</v>
      </c>
      <c r="C258" s="16" t="s">
        <v>28</v>
      </c>
      <c r="D258" s="16">
        <v>8000</v>
      </c>
      <c r="E258" s="16" t="s">
        <v>555</v>
      </c>
      <c r="F258" s="58" t="s">
        <v>287</v>
      </c>
      <c r="G258" s="17" t="s">
        <v>505</v>
      </c>
    </row>
    <row r="259" spans="2:7" x14ac:dyDescent="0.4">
      <c r="B259" s="15" t="s">
        <v>556</v>
      </c>
      <c r="C259" s="16" t="s">
        <v>28</v>
      </c>
      <c r="D259" s="16">
        <v>8000</v>
      </c>
      <c r="E259" s="16" t="s">
        <v>557</v>
      </c>
      <c r="F259" s="58" t="s">
        <v>287</v>
      </c>
      <c r="G259" s="17" t="s">
        <v>505</v>
      </c>
    </row>
    <row r="260" spans="2:7" x14ac:dyDescent="0.4">
      <c r="B260" s="15" t="s">
        <v>253</v>
      </c>
      <c r="C260" s="16" t="s">
        <v>30</v>
      </c>
      <c r="D260" s="16"/>
      <c r="E260" s="16" t="s">
        <v>558</v>
      </c>
      <c r="F260" s="58" t="s">
        <v>559</v>
      </c>
      <c r="G260" s="17" t="s">
        <v>505</v>
      </c>
    </row>
    <row r="261" spans="2:7" x14ac:dyDescent="0.4">
      <c r="B261" s="15" t="s">
        <v>254</v>
      </c>
      <c r="C261" s="16" t="s">
        <v>30</v>
      </c>
      <c r="D261" s="16"/>
      <c r="E261" s="16" t="s">
        <v>560</v>
      </c>
      <c r="F261" s="58" t="s">
        <v>561</v>
      </c>
      <c r="G261" s="17" t="s">
        <v>505</v>
      </c>
    </row>
    <row r="262" spans="2:7" x14ac:dyDescent="0.4">
      <c r="B262" s="15" t="s">
        <v>261</v>
      </c>
      <c r="C262" s="16" t="s">
        <v>28</v>
      </c>
      <c r="D262" s="16">
        <v>8000</v>
      </c>
      <c r="E262" s="16" t="s">
        <v>575</v>
      </c>
      <c r="F262" s="58" t="s">
        <v>573</v>
      </c>
      <c r="G262" s="17" t="s">
        <v>505</v>
      </c>
    </row>
    <row r="263" spans="2:7" x14ac:dyDescent="0.4">
      <c r="B263" s="15" t="s">
        <v>262</v>
      </c>
      <c r="C263" s="16" t="s">
        <v>28</v>
      </c>
      <c r="D263" s="16">
        <v>8000</v>
      </c>
      <c r="E263" s="16" t="s">
        <v>576</v>
      </c>
      <c r="F263" s="58" t="s">
        <v>573</v>
      </c>
      <c r="G263" s="17" t="s">
        <v>574</v>
      </c>
    </row>
    <row r="264" spans="2:7" ht="34.299999999999997" x14ac:dyDescent="0.4">
      <c r="B264" s="15" t="s">
        <v>577</v>
      </c>
      <c r="C264" s="16" t="s">
        <v>28</v>
      </c>
      <c r="D264" s="16">
        <v>8000</v>
      </c>
      <c r="E264" s="16" t="s">
        <v>578</v>
      </c>
      <c r="F264" s="58" t="s">
        <v>573</v>
      </c>
      <c r="G264" s="17" t="s">
        <v>574</v>
      </c>
    </row>
    <row r="265" spans="2:7" x14ac:dyDescent="0.4">
      <c r="B265" s="20"/>
      <c r="C265" s="21"/>
      <c r="D265" s="21"/>
      <c r="E265" s="21"/>
      <c r="F265" s="41"/>
      <c r="G265" s="22"/>
    </row>
    <row r="267" spans="2:7" x14ac:dyDescent="0.4">
      <c r="B267" s="47" t="s">
        <v>4</v>
      </c>
      <c r="C267" s="120" t="s">
        <v>585</v>
      </c>
      <c r="D267" s="121"/>
      <c r="E267" s="121"/>
      <c r="F267" s="121"/>
      <c r="G267" s="122"/>
    </row>
    <row r="268" spans="2:7" ht="102.75" customHeight="1" x14ac:dyDescent="0.4">
      <c r="B268" s="48" t="s">
        <v>222</v>
      </c>
      <c r="C268" s="115" t="s">
        <v>586</v>
      </c>
      <c r="D268" s="118"/>
      <c r="E268" s="118"/>
      <c r="F268" s="118"/>
      <c r="G268" s="116"/>
    </row>
    <row r="269" spans="2:7" x14ac:dyDescent="0.4">
      <c r="B269" s="23" t="s">
        <v>86</v>
      </c>
      <c r="C269" s="115" t="s">
        <v>583</v>
      </c>
      <c r="D269" s="118"/>
      <c r="E269" s="118"/>
      <c r="F269" s="118"/>
      <c r="G269" s="116"/>
    </row>
    <row r="270" spans="2:7" x14ac:dyDescent="0.4">
      <c r="B270" s="11" t="s">
        <v>1</v>
      </c>
      <c r="C270" s="12" t="s">
        <v>2</v>
      </c>
      <c r="D270" s="12" t="s">
        <v>3</v>
      </c>
      <c r="E270" s="12" t="s">
        <v>4</v>
      </c>
      <c r="F270" s="53" t="s">
        <v>274</v>
      </c>
      <c r="G270" s="13" t="s">
        <v>275</v>
      </c>
    </row>
    <row r="271" spans="2:7" x14ac:dyDescent="0.4">
      <c r="B271" s="15" t="s">
        <v>255</v>
      </c>
      <c r="C271" s="16" t="s">
        <v>42</v>
      </c>
      <c r="D271" s="16"/>
      <c r="E271" s="16" t="s">
        <v>554</v>
      </c>
      <c r="F271" s="58" t="s">
        <v>287</v>
      </c>
      <c r="G271" s="17" t="s">
        <v>505</v>
      </c>
    </row>
    <row r="272" spans="2:7" ht="34.299999999999997" x14ac:dyDescent="0.4">
      <c r="B272" s="15" t="s">
        <v>579</v>
      </c>
      <c r="C272" s="16" t="s">
        <v>30</v>
      </c>
      <c r="D272" s="16"/>
      <c r="E272" s="16" t="s">
        <v>580</v>
      </c>
      <c r="F272" s="58" t="s">
        <v>473</v>
      </c>
      <c r="G272" s="17" t="s">
        <v>505</v>
      </c>
    </row>
    <row r="273" spans="2:7" ht="34.299999999999997" x14ac:dyDescent="0.4">
      <c r="B273" s="15" t="s">
        <v>581</v>
      </c>
      <c r="C273" s="16" t="s">
        <v>30</v>
      </c>
      <c r="D273" s="16"/>
      <c r="E273" s="16" t="s">
        <v>582</v>
      </c>
      <c r="F273" s="58" t="s">
        <v>473</v>
      </c>
      <c r="G273" s="17" t="s">
        <v>505</v>
      </c>
    </row>
    <row r="274" spans="2:7" x14ac:dyDescent="0.4">
      <c r="B274" s="20"/>
      <c r="C274" s="21"/>
      <c r="D274" s="21"/>
      <c r="E274" s="21"/>
      <c r="F274" s="41"/>
      <c r="G274" s="22"/>
    </row>
    <row r="276" spans="2:7" x14ac:dyDescent="0.4">
      <c r="B276" s="47" t="s">
        <v>4</v>
      </c>
      <c r="C276" s="120" t="s">
        <v>587</v>
      </c>
      <c r="D276" s="121"/>
      <c r="E276" s="121"/>
      <c r="F276" s="121"/>
      <c r="G276" s="122"/>
    </row>
    <row r="277" spans="2:7" ht="102.75" customHeight="1" x14ac:dyDescent="0.4">
      <c r="B277" s="48" t="s">
        <v>222</v>
      </c>
      <c r="C277" s="115" t="s">
        <v>588</v>
      </c>
      <c r="D277" s="118"/>
      <c r="E277" s="118"/>
      <c r="F277" s="118"/>
      <c r="G277" s="116"/>
    </row>
    <row r="278" spans="2:7" x14ac:dyDescent="0.4">
      <c r="B278" s="23" t="s">
        <v>86</v>
      </c>
      <c r="C278" s="115" t="s">
        <v>589</v>
      </c>
      <c r="D278" s="118"/>
      <c r="E278" s="118"/>
      <c r="F278" s="118"/>
      <c r="G278" s="116"/>
    </row>
    <row r="279" spans="2:7" x14ac:dyDescent="0.4">
      <c r="B279" s="11" t="s">
        <v>1</v>
      </c>
      <c r="C279" s="12" t="s">
        <v>2</v>
      </c>
      <c r="D279" s="12" t="s">
        <v>3</v>
      </c>
      <c r="E279" s="12" t="s">
        <v>4</v>
      </c>
      <c r="F279" s="53" t="s">
        <v>274</v>
      </c>
      <c r="G279" s="13" t="s">
        <v>275</v>
      </c>
    </row>
    <row r="280" spans="2:7" x14ac:dyDescent="0.4">
      <c r="B280" s="15" t="s">
        <v>255</v>
      </c>
      <c r="C280" s="16" t="s">
        <v>42</v>
      </c>
      <c r="D280" s="16"/>
      <c r="E280" s="16" t="s">
        <v>554</v>
      </c>
      <c r="F280" s="58" t="s">
        <v>287</v>
      </c>
      <c r="G280" s="17" t="s">
        <v>505</v>
      </c>
    </row>
    <row r="281" spans="2:7" ht="34.299999999999997" x14ac:dyDescent="0.4">
      <c r="B281" s="15" t="s">
        <v>590</v>
      </c>
      <c r="C281" s="16" t="s">
        <v>30</v>
      </c>
      <c r="D281" s="16"/>
      <c r="E281" s="16" t="s">
        <v>591</v>
      </c>
      <c r="F281" s="58" t="s">
        <v>473</v>
      </c>
      <c r="G281" s="17" t="s">
        <v>592</v>
      </c>
    </row>
    <row r="282" spans="2:7" ht="34.299999999999997" x14ac:dyDescent="0.4">
      <c r="B282" s="15" t="s">
        <v>593</v>
      </c>
      <c r="C282" s="16" t="s">
        <v>30</v>
      </c>
      <c r="D282" s="16"/>
      <c r="E282" s="16" t="s">
        <v>594</v>
      </c>
      <c r="F282" s="58" t="s">
        <v>473</v>
      </c>
      <c r="G282" s="17" t="s">
        <v>592</v>
      </c>
    </row>
    <row r="283" spans="2:7" ht="34.299999999999997" x14ac:dyDescent="0.4">
      <c r="B283" s="15" t="s">
        <v>595</v>
      </c>
      <c r="C283" s="16" t="s">
        <v>30</v>
      </c>
      <c r="D283" s="16"/>
      <c r="E283" s="16" t="s">
        <v>596</v>
      </c>
      <c r="F283" s="58" t="s">
        <v>473</v>
      </c>
      <c r="G283" s="17" t="s">
        <v>592</v>
      </c>
    </row>
    <row r="284" spans="2:7" x14ac:dyDescent="0.4">
      <c r="B284" s="15" t="s">
        <v>597</v>
      </c>
      <c r="C284" s="16" t="s">
        <v>30</v>
      </c>
      <c r="D284" s="16"/>
      <c r="E284" s="16" t="s">
        <v>598</v>
      </c>
      <c r="F284" s="58" t="s">
        <v>599</v>
      </c>
      <c r="G284" s="17" t="s">
        <v>592</v>
      </c>
    </row>
    <row r="285" spans="2:7" x14ac:dyDescent="0.4">
      <c r="B285" s="15" t="s">
        <v>600</v>
      </c>
      <c r="C285" s="16" t="s">
        <v>30</v>
      </c>
      <c r="D285" s="16"/>
      <c r="E285" s="16" t="s">
        <v>601</v>
      </c>
      <c r="F285" s="58" t="s">
        <v>602</v>
      </c>
      <c r="G285" s="17" t="s">
        <v>592</v>
      </c>
    </row>
    <row r="286" spans="2:7" x14ac:dyDescent="0.4">
      <c r="B286" s="15" t="s">
        <v>603</v>
      </c>
      <c r="C286" s="16" t="s">
        <v>30</v>
      </c>
      <c r="D286" s="16"/>
      <c r="E286" s="16" t="s">
        <v>604</v>
      </c>
      <c r="F286" s="58" t="s">
        <v>602</v>
      </c>
      <c r="G286" s="17" t="s">
        <v>605</v>
      </c>
    </row>
    <row r="287" spans="2:7" x14ac:dyDescent="0.4">
      <c r="B287" s="20"/>
      <c r="C287" s="21"/>
      <c r="D287" s="21"/>
      <c r="E287" s="21"/>
      <c r="F287" s="41"/>
      <c r="G287" s="22"/>
    </row>
    <row r="289" spans="2:7" x14ac:dyDescent="0.4">
      <c r="B289" s="47" t="s">
        <v>4</v>
      </c>
      <c r="C289" s="120" t="s">
        <v>606</v>
      </c>
      <c r="D289" s="121"/>
      <c r="E289" s="121"/>
      <c r="F289" s="121"/>
      <c r="G289" s="122"/>
    </row>
    <row r="290" spans="2:7" ht="101.25" customHeight="1" x14ac:dyDescent="0.4">
      <c r="B290" s="48" t="s">
        <v>222</v>
      </c>
      <c r="C290" s="115" t="s">
        <v>607</v>
      </c>
      <c r="D290" s="118"/>
      <c r="E290" s="118"/>
      <c r="F290" s="118"/>
      <c r="G290" s="116"/>
    </row>
    <row r="291" spans="2:7" x14ac:dyDescent="0.4">
      <c r="B291" s="23" t="s">
        <v>86</v>
      </c>
      <c r="C291" s="115" t="s">
        <v>608</v>
      </c>
      <c r="D291" s="118"/>
      <c r="E291" s="118"/>
      <c r="F291" s="118"/>
      <c r="G291" s="116"/>
    </row>
    <row r="292" spans="2:7" x14ac:dyDescent="0.4">
      <c r="B292" s="11" t="s">
        <v>1</v>
      </c>
      <c r="C292" s="12" t="s">
        <v>2</v>
      </c>
      <c r="D292" s="12" t="s">
        <v>3</v>
      </c>
      <c r="E292" s="12" t="s">
        <v>4</v>
      </c>
      <c r="F292" s="53" t="s">
        <v>274</v>
      </c>
      <c r="G292" s="13" t="s">
        <v>275</v>
      </c>
    </row>
    <row r="293" spans="2:7" x14ac:dyDescent="0.4">
      <c r="B293" s="15" t="s">
        <v>255</v>
      </c>
      <c r="C293" s="16" t="s">
        <v>42</v>
      </c>
      <c r="D293" s="16"/>
      <c r="E293" s="16" t="s">
        <v>554</v>
      </c>
      <c r="F293" s="58" t="s">
        <v>287</v>
      </c>
      <c r="G293" s="17" t="s">
        <v>505</v>
      </c>
    </row>
    <row r="294" spans="2:7" ht="34.299999999999997" x14ac:dyDescent="0.4">
      <c r="B294" s="15" t="s">
        <v>562</v>
      </c>
      <c r="C294" s="16" t="s">
        <v>30</v>
      </c>
      <c r="D294" s="16"/>
      <c r="E294" s="16" t="s">
        <v>563</v>
      </c>
      <c r="F294" s="58" t="s">
        <v>564</v>
      </c>
      <c r="G294" s="17" t="s">
        <v>565</v>
      </c>
    </row>
    <row r="295" spans="2:7" ht="34.299999999999997" x14ac:dyDescent="0.4">
      <c r="B295" s="15" t="s">
        <v>566</v>
      </c>
      <c r="C295" s="16" t="s">
        <v>30</v>
      </c>
      <c r="D295" s="16"/>
      <c r="E295" s="16" t="s">
        <v>567</v>
      </c>
      <c r="F295" s="58" t="s">
        <v>564</v>
      </c>
      <c r="G295" s="17" t="s">
        <v>565</v>
      </c>
    </row>
    <row r="296" spans="2:7" ht="34.299999999999997" x14ac:dyDescent="0.4">
      <c r="B296" s="15" t="s">
        <v>568</v>
      </c>
      <c r="C296" s="16" t="s">
        <v>30</v>
      </c>
      <c r="D296" s="16"/>
      <c r="E296" s="16" t="s">
        <v>569</v>
      </c>
      <c r="F296" s="58" t="s">
        <v>570</v>
      </c>
      <c r="G296" s="17" t="s">
        <v>565</v>
      </c>
    </row>
    <row r="297" spans="2:7" x14ac:dyDescent="0.4">
      <c r="B297" s="15" t="s">
        <v>571</v>
      </c>
      <c r="C297" s="16"/>
      <c r="D297" s="16"/>
      <c r="E297" s="16" t="s">
        <v>572</v>
      </c>
      <c r="F297" s="58" t="s">
        <v>573</v>
      </c>
      <c r="G297" s="17" t="s">
        <v>574</v>
      </c>
    </row>
    <row r="298" spans="2:7" x14ac:dyDescent="0.4">
      <c r="B298" s="20"/>
      <c r="C298" s="21"/>
      <c r="D298" s="21"/>
      <c r="E298" s="21"/>
      <c r="F298" s="41"/>
      <c r="G298" s="22"/>
    </row>
    <row r="300" spans="2:7" x14ac:dyDescent="0.4">
      <c r="B300" s="47" t="s">
        <v>4</v>
      </c>
      <c r="C300" s="120" t="s">
        <v>726</v>
      </c>
      <c r="D300" s="121"/>
      <c r="E300" s="121"/>
      <c r="F300" s="121"/>
      <c r="G300" s="122"/>
    </row>
    <row r="301" spans="2:7" ht="112.5" customHeight="1" x14ac:dyDescent="0.4">
      <c r="B301" s="48" t="s">
        <v>222</v>
      </c>
      <c r="C301" s="115" t="s">
        <v>386</v>
      </c>
      <c r="D301" s="118"/>
      <c r="E301" s="118"/>
      <c r="F301" s="118"/>
      <c r="G301" s="116"/>
    </row>
    <row r="302" spans="2:7" x14ac:dyDescent="0.4">
      <c r="B302" s="23" t="s">
        <v>86</v>
      </c>
      <c r="C302" s="115" t="s">
        <v>727</v>
      </c>
      <c r="D302" s="118"/>
      <c r="E302" s="118"/>
      <c r="F302" s="118"/>
      <c r="G302" s="116"/>
    </row>
    <row r="303" spans="2:7" x14ac:dyDescent="0.4">
      <c r="B303" s="11" t="s">
        <v>1</v>
      </c>
      <c r="C303" s="12" t="s">
        <v>2</v>
      </c>
      <c r="D303" s="12" t="s">
        <v>3</v>
      </c>
      <c r="E303" s="12" t="s">
        <v>4</v>
      </c>
      <c r="F303" s="53" t="s">
        <v>274</v>
      </c>
      <c r="G303" s="13" t="s">
        <v>275</v>
      </c>
    </row>
    <row r="304" spans="2:7" x14ac:dyDescent="0.4">
      <c r="B304" s="15" t="s">
        <v>323</v>
      </c>
      <c r="C304" s="16" t="s">
        <v>42</v>
      </c>
      <c r="D304" s="16"/>
      <c r="E304" s="16" t="s">
        <v>328</v>
      </c>
      <c r="F304" s="58"/>
      <c r="G304" s="17" t="s">
        <v>0</v>
      </c>
    </row>
    <row r="305" spans="2:7" x14ac:dyDescent="0.4">
      <c r="B305" s="15" t="s">
        <v>322</v>
      </c>
      <c r="C305" s="16" t="s">
        <v>42</v>
      </c>
      <c r="D305" s="16"/>
      <c r="E305" s="16" t="s">
        <v>327</v>
      </c>
      <c r="F305" s="58"/>
      <c r="G305" s="17"/>
    </row>
    <row r="306" spans="2:7" x14ac:dyDescent="0.4">
      <c r="B306" s="15" t="s">
        <v>321</v>
      </c>
      <c r="C306" s="16" t="s">
        <v>42</v>
      </c>
      <c r="D306" s="16"/>
      <c r="E306" s="16" t="s">
        <v>326</v>
      </c>
      <c r="F306" s="58"/>
      <c r="G306" s="17"/>
    </row>
    <row r="307" spans="2:7" x14ac:dyDescent="0.4">
      <c r="B307" s="18" t="s">
        <v>728</v>
      </c>
      <c r="C307" s="16" t="s">
        <v>30</v>
      </c>
      <c r="D307" s="19"/>
      <c r="E307" s="19" t="s">
        <v>730</v>
      </c>
      <c r="F307" s="59" t="s">
        <v>333</v>
      </c>
      <c r="G307" s="17"/>
    </row>
    <row r="308" spans="2:7" x14ac:dyDescent="0.4">
      <c r="B308" s="18" t="s">
        <v>729</v>
      </c>
      <c r="C308" s="16" t="s">
        <v>42</v>
      </c>
      <c r="D308" s="19"/>
      <c r="E308" s="16" t="s">
        <v>731</v>
      </c>
      <c r="F308" s="59"/>
      <c r="G308" s="17"/>
    </row>
    <row r="309" spans="2:7" ht="34.299999999999997" x14ac:dyDescent="0.4">
      <c r="B309" s="18" t="s">
        <v>324</v>
      </c>
      <c r="C309" s="16" t="s">
        <v>29</v>
      </c>
      <c r="D309" s="19"/>
      <c r="E309" s="19" t="s">
        <v>325</v>
      </c>
      <c r="F309" s="59"/>
      <c r="G309" s="17"/>
    </row>
    <row r="310" spans="2:7" ht="51.45" x14ac:dyDescent="0.4">
      <c r="B310" s="18" t="s">
        <v>1207</v>
      </c>
      <c r="C310" s="16" t="s">
        <v>42</v>
      </c>
      <c r="D310" s="19"/>
      <c r="E310" s="19" t="s">
        <v>1208</v>
      </c>
      <c r="F310" s="59"/>
      <c r="G310" s="17"/>
    </row>
    <row r="311" spans="2:7" x14ac:dyDescent="0.4">
      <c r="B311" s="20"/>
      <c r="C311" s="21"/>
      <c r="D311" s="21"/>
      <c r="E311" s="21"/>
      <c r="F311" s="41"/>
      <c r="G311" s="22"/>
    </row>
    <row r="313" spans="2:7" x14ac:dyDescent="0.4">
      <c r="B313" s="47" t="s">
        <v>4</v>
      </c>
      <c r="C313" s="120" t="s">
        <v>732</v>
      </c>
      <c r="D313" s="121"/>
      <c r="E313" s="121"/>
      <c r="F313" s="121"/>
      <c r="G313" s="122"/>
    </row>
    <row r="314" spans="2:7" ht="115.5" customHeight="1" x14ac:dyDescent="0.4">
      <c r="B314" s="48" t="s">
        <v>222</v>
      </c>
      <c r="C314" s="115" t="s">
        <v>386</v>
      </c>
      <c r="D314" s="118"/>
      <c r="E314" s="118"/>
      <c r="F314" s="118"/>
      <c r="G314" s="116"/>
    </row>
    <row r="315" spans="2:7" x14ac:dyDescent="0.4">
      <c r="B315" s="23" t="s">
        <v>86</v>
      </c>
      <c r="C315" s="115" t="s">
        <v>733</v>
      </c>
      <c r="D315" s="118"/>
      <c r="E315" s="118"/>
      <c r="F315" s="118"/>
      <c r="G315" s="116"/>
    </row>
    <row r="316" spans="2:7" x14ac:dyDescent="0.4">
      <c r="B316" s="11" t="s">
        <v>1</v>
      </c>
      <c r="C316" s="12" t="s">
        <v>2</v>
      </c>
      <c r="D316" s="12" t="s">
        <v>3</v>
      </c>
      <c r="E316" s="12" t="s">
        <v>4</v>
      </c>
      <c r="F316" s="53" t="s">
        <v>274</v>
      </c>
      <c r="G316" s="13" t="s">
        <v>275</v>
      </c>
    </row>
    <row r="317" spans="2:7" x14ac:dyDescent="0.4">
      <c r="B317" s="15" t="s">
        <v>323</v>
      </c>
      <c r="C317" s="16" t="s">
        <v>42</v>
      </c>
      <c r="D317" s="16"/>
      <c r="E317" s="16" t="s">
        <v>328</v>
      </c>
      <c r="F317" s="58"/>
      <c r="G317" s="17" t="s">
        <v>0</v>
      </c>
    </row>
    <row r="318" spans="2:7" x14ac:dyDescent="0.4">
      <c r="B318" s="15" t="s">
        <v>322</v>
      </c>
      <c r="C318" s="16" t="s">
        <v>42</v>
      </c>
      <c r="D318" s="16"/>
      <c r="E318" s="16" t="s">
        <v>327</v>
      </c>
      <c r="F318" s="58"/>
      <c r="G318" s="17"/>
    </row>
    <row r="319" spans="2:7" x14ac:dyDescent="0.4">
      <c r="B319" s="15" t="s">
        <v>321</v>
      </c>
      <c r="C319" s="16" t="s">
        <v>42</v>
      </c>
      <c r="D319" s="16"/>
      <c r="E319" s="16" t="s">
        <v>326</v>
      </c>
      <c r="F319" s="58"/>
      <c r="G319" s="17"/>
    </row>
    <row r="320" spans="2:7" x14ac:dyDescent="0.4">
      <c r="B320" s="18" t="s">
        <v>736</v>
      </c>
      <c r="C320" s="16" t="s">
        <v>30</v>
      </c>
      <c r="D320" s="19"/>
      <c r="E320" s="19" t="s">
        <v>730</v>
      </c>
      <c r="F320" s="59" t="s">
        <v>333</v>
      </c>
      <c r="G320" s="17"/>
    </row>
    <row r="321" spans="2:7" x14ac:dyDescent="0.4">
      <c r="B321" s="18" t="s">
        <v>729</v>
      </c>
      <c r="C321" s="16" t="s">
        <v>42</v>
      </c>
      <c r="D321" s="19"/>
      <c r="E321" s="16" t="s">
        <v>731</v>
      </c>
      <c r="F321" s="59"/>
      <c r="G321" s="17"/>
    </row>
    <row r="322" spans="2:7" ht="34.299999999999997" x14ac:dyDescent="0.4">
      <c r="B322" s="18" t="s">
        <v>324</v>
      </c>
      <c r="C322" s="16" t="s">
        <v>29</v>
      </c>
      <c r="D322" s="19"/>
      <c r="E322" s="19" t="s">
        <v>325</v>
      </c>
      <c r="F322" s="59"/>
      <c r="G322" s="17"/>
    </row>
    <row r="323" spans="2:7" ht="51.45" x14ac:dyDescent="0.4">
      <c r="B323" s="18" t="s">
        <v>1207</v>
      </c>
      <c r="C323" s="16" t="s">
        <v>42</v>
      </c>
      <c r="D323" s="19"/>
      <c r="E323" s="19" t="s">
        <v>1208</v>
      </c>
      <c r="F323" s="59"/>
      <c r="G323" s="17"/>
    </row>
    <row r="324" spans="2:7" x14ac:dyDescent="0.4">
      <c r="B324" s="20"/>
      <c r="C324" s="21"/>
      <c r="D324" s="21"/>
      <c r="E324" s="21"/>
      <c r="F324" s="41"/>
      <c r="G324" s="22"/>
    </row>
    <row r="326" spans="2:7" x14ac:dyDescent="0.4">
      <c r="B326" s="47" t="s">
        <v>4</v>
      </c>
      <c r="C326" s="120" t="s">
        <v>734</v>
      </c>
      <c r="D326" s="121"/>
      <c r="E326" s="121"/>
      <c r="F326" s="121"/>
      <c r="G326" s="122"/>
    </row>
    <row r="327" spans="2:7" ht="114" customHeight="1" x14ac:dyDescent="0.4">
      <c r="B327" s="48" t="s">
        <v>222</v>
      </c>
      <c r="C327" s="115" t="s">
        <v>386</v>
      </c>
      <c r="D327" s="118"/>
      <c r="E327" s="118"/>
      <c r="F327" s="118"/>
      <c r="G327" s="116"/>
    </row>
    <row r="328" spans="2:7" x14ac:dyDescent="0.4">
      <c r="B328" s="23" t="s">
        <v>86</v>
      </c>
      <c r="C328" s="115" t="s">
        <v>735</v>
      </c>
      <c r="D328" s="118"/>
      <c r="E328" s="118"/>
      <c r="F328" s="118"/>
      <c r="G328" s="116"/>
    </row>
    <row r="329" spans="2:7" x14ac:dyDescent="0.4">
      <c r="B329" s="11" t="s">
        <v>1</v>
      </c>
      <c r="C329" s="12" t="s">
        <v>2</v>
      </c>
      <c r="D329" s="12" t="s">
        <v>3</v>
      </c>
      <c r="E329" s="12" t="s">
        <v>4</v>
      </c>
      <c r="F329" s="53" t="s">
        <v>274</v>
      </c>
      <c r="G329" s="13" t="s">
        <v>275</v>
      </c>
    </row>
    <row r="330" spans="2:7" x14ac:dyDescent="0.4">
      <c r="B330" s="15" t="s">
        <v>323</v>
      </c>
      <c r="C330" s="16" t="s">
        <v>42</v>
      </c>
      <c r="D330" s="16"/>
      <c r="E330" s="16" t="s">
        <v>328</v>
      </c>
      <c r="F330" s="58"/>
      <c r="G330" s="17" t="s">
        <v>0</v>
      </c>
    </row>
    <row r="331" spans="2:7" x14ac:dyDescent="0.4">
      <c r="B331" s="15" t="s">
        <v>322</v>
      </c>
      <c r="C331" s="16" t="s">
        <v>42</v>
      </c>
      <c r="D331" s="16"/>
      <c r="E331" s="16" t="s">
        <v>327</v>
      </c>
      <c r="F331" s="58"/>
      <c r="G331" s="17"/>
    </row>
    <row r="332" spans="2:7" x14ac:dyDescent="0.4">
      <c r="B332" s="15" t="s">
        <v>321</v>
      </c>
      <c r="C332" s="16" t="s">
        <v>42</v>
      </c>
      <c r="D332" s="16"/>
      <c r="E332" s="16" t="s">
        <v>326</v>
      </c>
      <c r="F332" s="58"/>
      <c r="G332" s="17"/>
    </row>
    <row r="333" spans="2:7" x14ac:dyDescent="0.4">
      <c r="B333" s="18" t="s">
        <v>737</v>
      </c>
      <c r="C333" s="16" t="s">
        <v>30</v>
      </c>
      <c r="D333" s="19"/>
      <c r="E333" s="19" t="s">
        <v>730</v>
      </c>
      <c r="F333" s="59" t="s">
        <v>333</v>
      </c>
      <c r="G333" s="17"/>
    </row>
    <row r="334" spans="2:7" x14ac:dyDescent="0.4">
      <c r="B334" s="18" t="s">
        <v>729</v>
      </c>
      <c r="C334" s="16" t="s">
        <v>42</v>
      </c>
      <c r="D334" s="19"/>
      <c r="E334" s="16" t="s">
        <v>731</v>
      </c>
      <c r="F334" s="59"/>
      <c r="G334" s="17"/>
    </row>
    <row r="335" spans="2:7" ht="34.299999999999997" x14ac:dyDescent="0.4">
      <c r="B335" s="18" t="s">
        <v>324</v>
      </c>
      <c r="C335" s="16" t="s">
        <v>29</v>
      </c>
      <c r="D335" s="19"/>
      <c r="E335" s="19" t="s">
        <v>325</v>
      </c>
      <c r="F335" s="59"/>
      <c r="G335" s="17"/>
    </row>
    <row r="336" spans="2:7" ht="51.45" x14ac:dyDescent="0.4">
      <c r="B336" s="18" t="s">
        <v>1207</v>
      </c>
      <c r="C336" s="16" t="s">
        <v>42</v>
      </c>
      <c r="D336" s="19"/>
      <c r="E336" s="19" t="s">
        <v>1208</v>
      </c>
      <c r="F336" s="59"/>
      <c r="G336" s="17"/>
    </row>
    <row r="337" spans="2:7" x14ac:dyDescent="0.4">
      <c r="B337" s="20"/>
      <c r="C337" s="21"/>
      <c r="D337" s="21"/>
      <c r="E337" s="21"/>
      <c r="F337" s="41"/>
      <c r="G337" s="22"/>
    </row>
    <row r="339" spans="2:7" x14ac:dyDescent="0.4">
      <c r="B339" s="47" t="s">
        <v>4</v>
      </c>
      <c r="C339" s="120" t="s">
        <v>1205</v>
      </c>
      <c r="D339" s="121"/>
      <c r="E339" s="121"/>
      <c r="F339" s="121"/>
      <c r="G339" s="122"/>
    </row>
    <row r="340" spans="2:7" ht="110.25" customHeight="1" x14ac:dyDescent="0.4">
      <c r="B340" s="48" t="s">
        <v>222</v>
      </c>
      <c r="C340" s="115" t="s">
        <v>1204</v>
      </c>
      <c r="D340" s="118"/>
      <c r="E340" s="118"/>
      <c r="F340" s="118"/>
      <c r="G340" s="116"/>
    </row>
    <row r="341" spans="2:7" x14ac:dyDescent="0.4">
      <c r="B341" s="23" t="s">
        <v>86</v>
      </c>
      <c r="C341" s="115" t="s">
        <v>860</v>
      </c>
      <c r="D341" s="118"/>
      <c r="E341" s="118"/>
      <c r="F341" s="118"/>
      <c r="G341" s="116"/>
    </row>
    <row r="342" spans="2:7" x14ac:dyDescent="0.4">
      <c r="B342" s="11" t="s">
        <v>1</v>
      </c>
      <c r="C342" s="12" t="s">
        <v>2</v>
      </c>
      <c r="D342" s="12" t="s">
        <v>3</v>
      </c>
      <c r="E342" s="12" t="s">
        <v>4</v>
      </c>
      <c r="F342" s="53" t="s">
        <v>274</v>
      </c>
      <c r="G342" s="13" t="s">
        <v>275</v>
      </c>
    </row>
    <row r="343" spans="2:7" ht="325.75" x14ac:dyDescent="0.4">
      <c r="B343" s="15" t="s">
        <v>861</v>
      </c>
      <c r="C343" s="16" t="s">
        <v>28</v>
      </c>
      <c r="D343" s="16">
        <v>255</v>
      </c>
      <c r="E343" s="16" t="s">
        <v>868</v>
      </c>
      <c r="F343" s="58" t="s">
        <v>869</v>
      </c>
      <c r="G343" s="17" t="s">
        <v>0</v>
      </c>
    </row>
    <row r="344" spans="2:7" x14ac:dyDescent="0.4">
      <c r="B344" s="15" t="s">
        <v>862</v>
      </c>
      <c r="C344" s="16" t="s">
        <v>28</v>
      </c>
      <c r="D344" s="16">
        <v>10</v>
      </c>
      <c r="E344" s="16" t="s">
        <v>870</v>
      </c>
      <c r="F344" s="58"/>
      <c r="G344" s="17"/>
    </row>
    <row r="345" spans="2:7" x14ac:dyDescent="0.4">
      <c r="B345" s="15" t="s">
        <v>863</v>
      </c>
      <c r="C345" s="16" t="s">
        <v>42</v>
      </c>
      <c r="D345" s="16"/>
      <c r="E345" s="16" t="s">
        <v>871</v>
      </c>
      <c r="F345" s="58"/>
      <c r="G345" s="17"/>
    </row>
    <row r="346" spans="2:7" x14ac:dyDescent="0.4">
      <c r="B346" s="18" t="s">
        <v>864</v>
      </c>
      <c r="C346" s="16" t="s">
        <v>42</v>
      </c>
      <c r="D346" s="19"/>
      <c r="E346" s="19" t="s">
        <v>872</v>
      </c>
      <c r="F346" s="59"/>
      <c r="G346" s="17"/>
    </row>
    <row r="347" spans="2:7" x14ac:dyDescent="0.4">
      <c r="B347" s="18" t="s">
        <v>865</v>
      </c>
      <c r="C347" s="16" t="s">
        <v>42</v>
      </c>
      <c r="D347" s="19"/>
      <c r="E347" s="16" t="s">
        <v>873</v>
      </c>
      <c r="F347" s="59"/>
      <c r="G347" s="17"/>
    </row>
    <row r="348" spans="2:7" x14ac:dyDescent="0.4">
      <c r="B348" s="18" t="s">
        <v>29</v>
      </c>
      <c r="C348" s="16" t="s">
        <v>29</v>
      </c>
      <c r="D348" s="19"/>
      <c r="E348" s="19" t="s">
        <v>874</v>
      </c>
      <c r="F348" s="59"/>
      <c r="G348" s="17"/>
    </row>
    <row r="349" spans="2:7" x14ac:dyDescent="0.4">
      <c r="B349" s="18" t="s">
        <v>867</v>
      </c>
      <c r="C349" s="19" t="s">
        <v>30</v>
      </c>
      <c r="D349" s="19"/>
      <c r="E349" s="19" t="s">
        <v>1206</v>
      </c>
      <c r="F349" s="59"/>
      <c r="G349" s="17"/>
    </row>
    <row r="350" spans="2:7" x14ac:dyDescent="0.4">
      <c r="B350" s="20"/>
      <c r="C350" s="21"/>
      <c r="D350" s="21"/>
      <c r="E350" s="21"/>
      <c r="F350" s="41"/>
      <c r="G350" s="22"/>
    </row>
    <row r="352" spans="2:7" x14ac:dyDescent="0.4">
      <c r="B352" s="47" t="s">
        <v>4</v>
      </c>
      <c r="C352" s="120" t="s">
        <v>1389</v>
      </c>
      <c r="D352" s="121"/>
      <c r="E352" s="121"/>
      <c r="F352" s="121"/>
      <c r="G352" s="122"/>
    </row>
    <row r="353" spans="2:7" ht="78" customHeight="1" x14ac:dyDescent="0.4">
      <c r="B353" s="48" t="s">
        <v>222</v>
      </c>
      <c r="C353" s="115" t="s">
        <v>1418</v>
      </c>
      <c r="D353" s="118"/>
      <c r="E353" s="118"/>
      <c r="F353" s="118"/>
      <c r="G353" s="116"/>
    </row>
    <row r="354" spans="2:7" x14ac:dyDescent="0.4">
      <c r="B354" s="23" t="s">
        <v>86</v>
      </c>
      <c r="C354" s="115" t="s">
        <v>1390</v>
      </c>
      <c r="D354" s="118"/>
      <c r="E354" s="118"/>
      <c r="F354" s="118"/>
      <c r="G354" s="116"/>
    </row>
    <row r="355" spans="2:7" x14ac:dyDescent="0.4">
      <c r="B355" s="11" t="s">
        <v>1</v>
      </c>
      <c r="C355" s="12" t="s">
        <v>2</v>
      </c>
      <c r="D355" s="12" t="s">
        <v>3</v>
      </c>
      <c r="E355" s="12" t="s">
        <v>4</v>
      </c>
      <c r="F355" s="53" t="s">
        <v>274</v>
      </c>
      <c r="G355" s="13" t="s">
        <v>275</v>
      </c>
    </row>
    <row r="356" spans="2:7" x14ac:dyDescent="0.4">
      <c r="B356" s="15" t="s">
        <v>1216</v>
      </c>
      <c r="C356" s="16" t="s">
        <v>42</v>
      </c>
      <c r="D356" s="16"/>
      <c r="E356" s="16" t="s">
        <v>1391</v>
      </c>
      <c r="F356" s="58"/>
      <c r="G356" s="17" t="s">
        <v>0</v>
      </c>
    </row>
    <row r="357" spans="2:7" x14ac:dyDescent="0.4">
      <c r="B357" s="15" t="s">
        <v>1218</v>
      </c>
      <c r="C357" s="16" t="s">
        <v>28</v>
      </c>
      <c r="D357" s="16">
        <v>255</v>
      </c>
      <c r="E357" s="16" t="s">
        <v>1392</v>
      </c>
      <c r="F357" s="58"/>
      <c r="G357" s="17"/>
    </row>
    <row r="358" spans="2:7" x14ac:dyDescent="0.4">
      <c r="B358" s="15" t="s">
        <v>1219</v>
      </c>
      <c r="C358" s="16" t="s">
        <v>28</v>
      </c>
      <c r="D358" s="16">
        <v>255</v>
      </c>
      <c r="E358" s="16" t="s">
        <v>1393</v>
      </c>
      <c r="F358" s="58"/>
      <c r="G358" s="17"/>
    </row>
    <row r="359" spans="2:7" ht="68.599999999999994" x14ac:dyDescent="0.4">
      <c r="B359" s="18" t="s">
        <v>1394</v>
      </c>
      <c r="C359" s="16" t="s">
        <v>42</v>
      </c>
      <c r="D359" s="19"/>
      <c r="E359" s="19" t="s">
        <v>1411</v>
      </c>
      <c r="F359" s="59"/>
      <c r="G359" s="17"/>
    </row>
    <row r="360" spans="2:7" ht="409.6" x14ac:dyDescent="0.4">
      <c r="B360" s="18" t="s">
        <v>1395</v>
      </c>
      <c r="C360" s="16" t="s">
        <v>28</v>
      </c>
      <c r="D360" s="16">
        <v>255</v>
      </c>
      <c r="E360" s="16" t="s">
        <v>1412</v>
      </c>
      <c r="F360" s="59"/>
      <c r="G360" s="17"/>
    </row>
    <row r="361" spans="2:7" ht="102.9" x14ac:dyDescent="0.4">
      <c r="B361" s="18" t="s">
        <v>1396</v>
      </c>
      <c r="C361" s="16" t="s">
        <v>28</v>
      </c>
      <c r="D361" s="16">
        <v>255</v>
      </c>
      <c r="E361" s="19" t="s">
        <v>1413</v>
      </c>
      <c r="F361" s="59"/>
      <c r="G361" s="17"/>
    </row>
    <row r="362" spans="2:7" x14ac:dyDescent="0.4">
      <c r="B362" s="18" t="s">
        <v>1397</v>
      </c>
      <c r="C362" s="16" t="s">
        <v>28</v>
      </c>
      <c r="D362" s="16">
        <v>255</v>
      </c>
      <c r="E362" s="19" t="s">
        <v>1398</v>
      </c>
      <c r="F362" s="59"/>
      <c r="G362" s="17"/>
    </row>
    <row r="363" spans="2:7" x14ac:dyDescent="0.4">
      <c r="B363" s="18" t="s">
        <v>1399</v>
      </c>
      <c r="C363" s="16" t="s">
        <v>28</v>
      </c>
      <c r="D363" s="16">
        <v>255</v>
      </c>
      <c r="E363" s="19" t="s">
        <v>1400</v>
      </c>
      <c r="F363" s="59"/>
      <c r="G363" s="40"/>
    </row>
    <row r="364" spans="2:7" ht="34.299999999999997" x14ac:dyDescent="0.4">
      <c r="B364" s="18" t="s">
        <v>1401</v>
      </c>
      <c r="C364" s="16" t="s">
        <v>28</v>
      </c>
      <c r="D364" s="16">
        <v>255</v>
      </c>
      <c r="E364" s="19" t="s">
        <v>1414</v>
      </c>
      <c r="F364" s="59"/>
      <c r="G364" s="40"/>
    </row>
    <row r="365" spans="2:7" ht="34.299999999999997" x14ac:dyDescent="0.4">
      <c r="B365" s="18" t="s">
        <v>1402</v>
      </c>
      <c r="C365" s="16" t="s">
        <v>28</v>
      </c>
      <c r="D365" s="16">
        <v>255</v>
      </c>
      <c r="E365" s="19" t="s">
        <v>1415</v>
      </c>
      <c r="F365" s="59"/>
      <c r="G365" s="40"/>
    </row>
    <row r="366" spans="2:7" x14ac:dyDescent="0.4">
      <c r="B366" s="18" t="s">
        <v>1403</v>
      </c>
      <c r="C366" s="19" t="s">
        <v>29</v>
      </c>
      <c r="D366" s="19"/>
      <c r="E366" s="19" t="s">
        <v>1404</v>
      </c>
      <c r="F366" s="59"/>
      <c r="G366" s="40"/>
    </row>
    <row r="367" spans="2:7" x14ac:dyDescent="0.4">
      <c r="B367" s="18" t="s">
        <v>1405</v>
      </c>
      <c r="C367" s="19" t="s">
        <v>30</v>
      </c>
      <c r="D367" s="19"/>
      <c r="E367" s="19" t="s">
        <v>1406</v>
      </c>
      <c r="F367" s="59"/>
      <c r="G367" s="40"/>
    </row>
    <row r="368" spans="2:7" ht="34.299999999999997" x14ac:dyDescent="0.4">
      <c r="B368" s="18" t="s">
        <v>1407</v>
      </c>
      <c r="C368" s="16" t="s">
        <v>28</v>
      </c>
      <c r="D368" s="16">
        <v>255</v>
      </c>
      <c r="E368" s="19" t="s">
        <v>1416</v>
      </c>
      <c r="F368" s="59"/>
      <c r="G368" s="40"/>
    </row>
    <row r="369" spans="2:7" ht="51.45" x14ac:dyDescent="0.4">
      <c r="B369" s="18" t="s">
        <v>1408</v>
      </c>
      <c r="C369" s="16" t="s">
        <v>28</v>
      </c>
      <c r="D369" s="16">
        <v>255</v>
      </c>
      <c r="E369" s="19" t="s">
        <v>1417</v>
      </c>
      <c r="F369" s="59"/>
      <c r="G369" s="40"/>
    </row>
    <row r="370" spans="2:7" x14ac:dyDescent="0.4">
      <c r="B370" s="18" t="s">
        <v>1409</v>
      </c>
      <c r="C370" s="16" t="s">
        <v>28</v>
      </c>
      <c r="D370" s="16">
        <v>255</v>
      </c>
      <c r="E370" s="19" t="s">
        <v>1410</v>
      </c>
      <c r="F370" s="59"/>
      <c r="G370" s="40"/>
    </row>
    <row r="371" spans="2:7" x14ac:dyDescent="0.4">
      <c r="B371" s="20"/>
      <c r="C371" s="21"/>
      <c r="D371" s="21"/>
      <c r="E371" s="21"/>
      <c r="F371" s="41"/>
      <c r="G371" s="22"/>
    </row>
    <row r="373" spans="2:7" x14ac:dyDescent="0.4">
      <c r="B373" s="47" t="s">
        <v>4</v>
      </c>
      <c r="C373" s="120" t="s">
        <v>1882</v>
      </c>
      <c r="D373" s="121"/>
      <c r="E373" s="121"/>
      <c r="F373" s="121"/>
      <c r="G373" s="122"/>
    </row>
    <row r="374" spans="2:7" ht="54.75" customHeight="1" x14ac:dyDescent="0.4">
      <c r="B374" s="48" t="s">
        <v>222</v>
      </c>
      <c r="C374" s="115" t="s">
        <v>1771</v>
      </c>
      <c r="D374" s="118"/>
      <c r="E374" s="118"/>
      <c r="F374" s="118"/>
      <c r="G374" s="116"/>
    </row>
    <row r="375" spans="2:7" x14ac:dyDescent="0.4">
      <c r="B375" s="23" t="s">
        <v>86</v>
      </c>
      <c r="C375" s="115" t="s">
        <v>1772</v>
      </c>
      <c r="D375" s="118"/>
      <c r="E375" s="118"/>
      <c r="F375" s="118"/>
      <c r="G375" s="116"/>
    </row>
    <row r="376" spans="2:7" x14ac:dyDescent="0.4">
      <c r="B376" s="11" t="s">
        <v>1</v>
      </c>
      <c r="C376" s="12" t="s">
        <v>2</v>
      </c>
      <c r="D376" s="12" t="s">
        <v>3</v>
      </c>
      <c r="E376" s="12" t="s">
        <v>4</v>
      </c>
      <c r="F376" s="53" t="s">
        <v>274</v>
      </c>
      <c r="G376" s="13" t="s">
        <v>275</v>
      </c>
    </row>
    <row r="377" spans="2:7" x14ac:dyDescent="0.4">
      <c r="B377" s="15" t="s">
        <v>1773</v>
      </c>
      <c r="C377" s="16" t="s">
        <v>42</v>
      </c>
      <c r="D377" s="16"/>
      <c r="E377" s="16" t="s">
        <v>1774</v>
      </c>
      <c r="F377" s="58"/>
      <c r="G377" s="17" t="s">
        <v>0</v>
      </c>
    </row>
    <row r="378" spans="2:7" x14ac:dyDescent="0.4">
      <c r="B378" s="15" t="s">
        <v>1775</v>
      </c>
      <c r="C378" s="16" t="s">
        <v>29</v>
      </c>
      <c r="D378" s="16"/>
      <c r="E378" s="16" t="s">
        <v>874</v>
      </c>
      <c r="F378" s="58"/>
      <c r="G378" s="17"/>
    </row>
    <row r="379" spans="2:7" x14ac:dyDescent="0.4">
      <c r="B379" s="15" t="s">
        <v>1776</v>
      </c>
      <c r="C379" s="19" t="s">
        <v>30</v>
      </c>
      <c r="D379" s="16"/>
      <c r="E379" s="16" t="s">
        <v>1843</v>
      </c>
      <c r="F379" s="58" t="s">
        <v>1844</v>
      </c>
      <c r="G379" s="17"/>
    </row>
    <row r="380" spans="2:7" x14ac:dyDescent="0.4">
      <c r="B380" s="18" t="s">
        <v>1777</v>
      </c>
      <c r="C380" s="19" t="s">
        <v>30</v>
      </c>
      <c r="D380" s="19"/>
      <c r="E380" s="16" t="s">
        <v>1845</v>
      </c>
      <c r="F380" s="58" t="s">
        <v>1844</v>
      </c>
      <c r="G380" s="17"/>
    </row>
    <row r="381" spans="2:7" x14ac:dyDescent="0.4">
      <c r="B381" s="18" t="s">
        <v>1778</v>
      </c>
      <c r="C381" s="19" t="s">
        <v>30</v>
      </c>
      <c r="D381" s="16"/>
      <c r="E381" s="16"/>
      <c r="F381" s="59"/>
      <c r="G381" s="17"/>
    </row>
    <row r="382" spans="2:7" x14ac:dyDescent="0.4">
      <c r="B382" s="18" t="s">
        <v>1779</v>
      </c>
      <c r="C382" s="19" t="s">
        <v>30</v>
      </c>
      <c r="D382" s="16"/>
      <c r="E382" s="19" t="s">
        <v>1846</v>
      </c>
      <c r="F382" s="59"/>
      <c r="G382" s="17"/>
    </row>
    <row r="383" spans="2:7" x14ac:dyDescent="0.4">
      <c r="B383" s="18" t="s">
        <v>1780</v>
      </c>
      <c r="C383" s="19" t="s">
        <v>30</v>
      </c>
      <c r="D383" s="16"/>
      <c r="E383" s="19" t="s">
        <v>1847</v>
      </c>
      <c r="F383" s="58" t="s">
        <v>1844</v>
      </c>
      <c r="G383" s="17"/>
    </row>
    <row r="384" spans="2:7" x14ac:dyDescent="0.4">
      <c r="B384" s="18" t="s">
        <v>1781</v>
      </c>
      <c r="C384" s="19" t="s">
        <v>30</v>
      </c>
      <c r="D384" s="16"/>
      <c r="E384" s="19" t="s">
        <v>1848</v>
      </c>
      <c r="F384" s="58" t="s">
        <v>1844</v>
      </c>
      <c r="G384" s="40"/>
    </row>
    <row r="385" spans="2:7" x14ac:dyDescent="0.4">
      <c r="B385" s="18" t="s">
        <v>1782</v>
      </c>
      <c r="C385" s="19" t="s">
        <v>30</v>
      </c>
      <c r="D385" s="16"/>
      <c r="E385" s="19" t="s">
        <v>1849</v>
      </c>
      <c r="F385" s="58" t="s">
        <v>1844</v>
      </c>
      <c r="G385" s="40"/>
    </row>
    <row r="386" spans="2:7" x14ac:dyDescent="0.4">
      <c r="B386" s="18" t="s">
        <v>1783</v>
      </c>
      <c r="C386" s="19" t="s">
        <v>30</v>
      </c>
      <c r="D386" s="16"/>
      <c r="E386" s="19" t="s">
        <v>1850</v>
      </c>
      <c r="F386" s="58" t="s">
        <v>1844</v>
      </c>
      <c r="G386" s="40"/>
    </row>
    <row r="387" spans="2:7" x14ac:dyDescent="0.4">
      <c r="B387" s="18" t="s">
        <v>1784</v>
      </c>
      <c r="C387" s="19" t="s">
        <v>30</v>
      </c>
      <c r="D387" s="19"/>
      <c r="E387" s="19" t="s">
        <v>1852</v>
      </c>
      <c r="F387" s="59" t="s">
        <v>1851</v>
      </c>
      <c r="G387" s="40"/>
    </row>
    <row r="388" spans="2:7" x14ac:dyDescent="0.4">
      <c r="B388" s="18" t="s">
        <v>1785</v>
      </c>
      <c r="C388" s="19" t="s">
        <v>30</v>
      </c>
      <c r="D388" s="19"/>
      <c r="E388" s="19" t="s">
        <v>1853</v>
      </c>
      <c r="F388" s="59" t="s">
        <v>1851</v>
      </c>
      <c r="G388" s="40"/>
    </row>
    <row r="389" spans="2:7" x14ac:dyDescent="0.4">
      <c r="B389" s="18" t="s">
        <v>1786</v>
      </c>
      <c r="C389" s="19" t="s">
        <v>30</v>
      </c>
      <c r="D389" s="16"/>
      <c r="E389" s="19" t="s">
        <v>1854</v>
      </c>
      <c r="F389" s="59" t="s">
        <v>1851</v>
      </c>
      <c r="G389" s="40"/>
    </row>
    <row r="390" spans="2:7" x14ac:dyDescent="0.4">
      <c r="B390" s="18" t="s">
        <v>1787</v>
      </c>
      <c r="C390" s="19" t="s">
        <v>30</v>
      </c>
      <c r="D390" s="16"/>
      <c r="E390" s="19" t="s">
        <v>1855</v>
      </c>
      <c r="F390" s="59" t="s">
        <v>1851</v>
      </c>
      <c r="G390" s="40"/>
    </row>
    <row r="391" spans="2:7" x14ac:dyDescent="0.4">
      <c r="B391" s="18" t="s">
        <v>1788</v>
      </c>
      <c r="C391" s="19" t="s">
        <v>30</v>
      </c>
      <c r="D391" s="16"/>
      <c r="E391" s="19" t="s">
        <v>1856</v>
      </c>
      <c r="F391" s="59" t="s">
        <v>333</v>
      </c>
      <c r="G391" s="40"/>
    </row>
    <row r="392" spans="2:7" x14ac:dyDescent="0.4">
      <c r="B392" s="18" t="s">
        <v>1789</v>
      </c>
      <c r="C392" s="19" t="s">
        <v>30</v>
      </c>
      <c r="D392" s="19"/>
      <c r="E392" s="19" t="s">
        <v>1857</v>
      </c>
      <c r="F392" s="59" t="s">
        <v>333</v>
      </c>
      <c r="G392" s="40"/>
    </row>
    <row r="393" spans="2:7" x14ac:dyDescent="0.4">
      <c r="B393" s="18" t="s">
        <v>1790</v>
      </c>
      <c r="C393" s="19" t="s">
        <v>30</v>
      </c>
      <c r="D393" s="19"/>
      <c r="E393" s="19" t="s">
        <v>1858</v>
      </c>
      <c r="F393" s="59" t="s">
        <v>1860</v>
      </c>
      <c r="G393" s="40"/>
    </row>
    <row r="394" spans="2:7" x14ac:dyDescent="0.4">
      <c r="B394" s="18" t="s">
        <v>1791</v>
      </c>
      <c r="C394" s="19" t="s">
        <v>30</v>
      </c>
      <c r="D394" s="19"/>
      <c r="E394" s="19" t="s">
        <v>1859</v>
      </c>
      <c r="F394" s="59" t="s">
        <v>1860</v>
      </c>
      <c r="G394" s="40"/>
    </row>
    <row r="395" spans="2:7" x14ac:dyDescent="0.4">
      <c r="B395" s="18" t="s">
        <v>1792</v>
      </c>
      <c r="C395" s="19" t="s">
        <v>30</v>
      </c>
      <c r="D395" s="19"/>
      <c r="E395" s="19" t="s">
        <v>1861</v>
      </c>
      <c r="F395" s="59" t="s">
        <v>333</v>
      </c>
      <c r="G395" s="40"/>
    </row>
    <row r="396" spans="2:7" x14ac:dyDescent="0.4">
      <c r="B396" s="18" t="s">
        <v>1793</v>
      </c>
      <c r="C396" s="19" t="s">
        <v>30</v>
      </c>
      <c r="D396" s="19"/>
      <c r="E396" s="19" t="s">
        <v>1862</v>
      </c>
      <c r="F396" s="59" t="s">
        <v>333</v>
      </c>
      <c r="G396" s="40"/>
    </row>
    <row r="397" spans="2:7" x14ac:dyDescent="0.4">
      <c r="B397" s="18" t="s">
        <v>1794</v>
      </c>
      <c r="C397" s="19" t="s">
        <v>30</v>
      </c>
      <c r="D397" s="19"/>
      <c r="E397" s="19" t="s">
        <v>1863</v>
      </c>
      <c r="F397" s="59" t="s">
        <v>1844</v>
      </c>
      <c r="G397" s="40"/>
    </row>
    <row r="398" spans="2:7" x14ac:dyDescent="0.4">
      <c r="B398" s="18" t="s">
        <v>1795</v>
      </c>
      <c r="C398" s="19" t="s">
        <v>30</v>
      </c>
      <c r="D398" s="19"/>
      <c r="E398" s="19" t="s">
        <v>1863</v>
      </c>
      <c r="F398" s="59" t="s">
        <v>1844</v>
      </c>
      <c r="G398" s="40"/>
    </row>
    <row r="399" spans="2:7" ht="34.299999999999997" x14ac:dyDescent="0.4">
      <c r="B399" s="18" t="s">
        <v>1901</v>
      </c>
      <c r="C399" s="19" t="s">
        <v>30</v>
      </c>
      <c r="D399" s="19"/>
      <c r="E399" s="19" t="s">
        <v>1902</v>
      </c>
      <c r="F399" s="59" t="s">
        <v>1844</v>
      </c>
      <c r="G399" s="40"/>
    </row>
    <row r="400" spans="2:7" x14ac:dyDescent="0.4">
      <c r="B400" s="18" t="s">
        <v>1796</v>
      </c>
      <c r="C400" s="19" t="s">
        <v>30</v>
      </c>
      <c r="D400" s="19"/>
      <c r="E400" s="19"/>
      <c r="F400" s="59"/>
      <c r="G400" s="40"/>
    </row>
    <row r="401" spans="2:7" x14ac:dyDescent="0.4">
      <c r="B401" s="18" t="s">
        <v>1797</v>
      </c>
      <c r="C401" s="19" t="s">
        <v>30</v>
      </c>
      <c r="D401" s="19"/>
      <c r="E401" s="19"/>
      <c r="F401" s="59"/>
      <c r="G401" s="40"/>
    </row>
    <row r="402" spans="2:7" x14ac:dyDescent="0.4">
      <c r="B402" s="18" t="s">
        <v>1798</v>
      </c>
      <c r="C402" s="19" t="s">
        <v>30</v>
      </c>
      <c r="D402" s="19"/>
      <c r="E402" s="19"/>
      <c r="F402" s="59"/>
      <c r="G402" s="40"/>
    </row>
    <row r="403" spans="2:7" x14ac:dyDescent="0.4">
      <c r="B403" s="18" t="s">
        <v>1799</v>
      </c>
      <c r="C403" s="19" t="s">
        <v>30</v>
      </c>
      <c r="D403" s="19"/>
      <c r="E403" s="19"/>
      <c r="F403" s="59"/>
      <c r="G403" s="40"/>
    </row>
    <row r="404" spans="2:7" x14ac:dyDescent="0.4">
      <c r="B404" s="18" t="s">
        <v>1800</v>
      </c>
      <c r="C404" s="19" t="s">
        <v>30</v>
      </c>
      <c r="D404" s="19"/>
      <c r="E404" s="19"/>
      <c r="F404" s="59"/>
      <c r="G404" s="40"/>
    </row>
    <row r="405" spans="2:7" x14ac:dyDescent="0.4">
      <c r="B405" s="18" t="s">
        <v>1801</v>
      </c>
      <c r="C405" s="19" t="s">
        <v>30</v>
      </c>
      <c r="D405" s="19"/>
      <c r="E405" s="19"/>
      <c r="F405" s="59"/>
      <c r="G405" s="40"/>
    </row>
    <row r="406" spans="2:7" x14ac:dyDescent="0.4">
      <c r="B406" s="18" t="s">
        <v>1802</v>
      </c>
      <c r="C406" s="19" t="s">
        <v>30</v>
      </c>
      <c r="D406" s="19"/>
      <c r="E406" s="19"/>
      <c r="F406" s="59"/>
      <c r="G406" s="40"/>
    </row>
    <row r="407" spans="2:7" x14ac:dyDescent="0.4">
      <c r="B407" s="18" t="s">
        <v>1803</v>
      </c>
      <c r="C407" s="19" t="s">
        <v>30</v>
      </c>
      <c r="D407" s="19"/>
      <c r="E407" s="19"/>
      <c r="F407" s="59"/>
      <c r="G407" s="40"/>
    </row>
    <row r="408" spans="2:7" x14ac:dyDescent="0.4">
      <c r="B408" s="18" t="s">
        <v>1804</v>
      </c>
      <c r="C408" s="19" t="s">
        <v>30</v>
      </c>
      <c r="D408" s="19"/>
      <c r="E408" s="19"/>
      <c r="F408" s="59"/>
      <c r="G408" s="40"/>
    </row>
    <row r="409" spans="2:7" x14ac:dyDescent="0.4">
      <c r="B409" s="18" t="s">
        <v>1805</v>
      </c>
      <c r="C409" s="19" t="s">
        <v>30</v>
      </c>
      <c r="D409" s="19"/>
      <c r="E409" s="19"/>
      <c r="F409" s="59"/>
      <c r="G409" s="40"/>
    </row>
    <row r="410" spans="2:7" x14ac:dyDescent="0.4">
      <c r="B410" s="18" t="s">
        <v>1806</v>
      </c>
      <c r="C410" s="19" t="s">
        <v>30</v>
      </c>
      <c r="D410" s="19"/>
      <c r="E410" s="19"/>
      <c r="F410" s="59"/>
      <c r="G410" s="40"/>
    </row>
    <row r="411" spans="2:7" x14ac:dyDescent="0.4">
      <c r="B411" s="18" t="s">
        <v>1807</v>
      </c>
      <c r="C411" s="19" t="s">
        <v>30</v>
      </c>
      <c r="D411" s="19"/>
      <c r="E411" s="19"/>
      <c r="F411" s="59"/>
      <c r="G411" s="40"/>
    </row>
    <row r="412" spans="2:7" x14ac:dyDescent="0.4">
      <c r="B412" s="18" t="s">
        <v>1808</v>
      </c>
      <c r="C412" s="19" t="s">
        <v>30</v>
      </c>
      <c r="D412" s="19"/>
      <c r="E412" s="19"/>
      <c r="F412" s="59"/>
      <c r="G412" s="40"/>
    </row>
    <row r="413" spans="2:7" x14ac:dyDescent="0.4">
      <c r="B413" s="18" t="s">
        <v>1809</v>
      </c>
      <c r="C413" s="19" t="s">
        <v>30</v>
      </c>
      <c r="D413" s="19"/>
      <c r="E413" s="19"/>
      <c r="F413" s="59"/>
      <c r="G413" s="40"/>
    </row>
    <row r="414" spans="2:7" x14ac:dyDescent="0.4">
      <c r="B414" s="18" t="s">
        <v>1810</v>
      </c>
      <c r="C414" s="19" t="s">
        <v>30</v>
      </c>
      <c r="D414" s="19"/>
      <c r="E414" s="19"/>
      <c r="F414" s="59"/>
      <c r="G414" s="40"/>
    </row>
    <row r="415" spans="2:7" x14ac:dyDescent="0.4">
      <c r="B415" s="18" t="s">
        <v>1811</v>
      </c>
      <c r="C415" s="19" t="s">
        <v>30</v>
      </c>
      <c r="D415" s="19"/>
      <c r="E415" s="19"/>
      <c r="F415" s="59"/>
      <c r="G415" s="40"/>
    </row>
    <row r="416" spans="2:7" x14ac:dyDescent="0.4">
      <c r="B416" s="18" t="s">
        <v>1812</v>
      </c>
      <c r="C416" s="19" t="s">
        <v>30</v>
      </c>
      <c r="D416" s="19"/>
      <c r="E416" s="19"/>
      <c r="F416" s="59"/>
      <c r="G416" s="40"/>
    </row>
    <row r="417" spans="2:7" x14ac:dyDescent="0.4">
      <c r="B417" s="18" t="s">
        <v>1813</v>
      </c>
      <c r="C417" s="19" t="s">
        <v>30</v>
      </c>
      <c r="D417" s="19"/>
      <c r="E417" s="19"/>
      <c r="F417" s="59"/>
      <c r="G417" s="40"/>
    </row>
    <row r="418" spans="2:7" x14ac:dyDescent="0.4">
      <c r="B418" s="18" t="s">
        <v>1814</v>
      </c>
      <c r="C418" s="19" t="s">
        <v>30</v>
      </c>
      <c r="D418" s="19"/>
      <c r="E418" s="19"/>
      <c r="F418" s="59"/>
      <c r="G418" s="40"/>
    </row>
    <row r="419" spans="2:7" x14ac:dyDescent="0.4">
      <c r="B419" s="18" t="s">
        <v>1815</v>
      </c>
      <c r="C419" s="19" t="s">
        <v>30</v>
      </c>
      <c r="D419" s="19"/>
      <c r="E419" s="19"/>
      <c r="F419" s="59"/>
      <c r="G419" s="40"/>
    </row>
    <row r="420" spans="2:7" x14ac:dyDescent="0.4">
      <c r="B420" s="18" t="s">
        <v>1816</v>
      </c>
      <c r="C420" s="19" t="s">
        <v>30</v>
      </c>
      <c r="D420" s="19"/>
      <c r="E420" s="19"/>
      <c r="F420" s="59"/>
      <c r="G420" s="40"/>
    </row>
    <row r="421" spans="2:7" x14ac:dyDescent="0.4">
      <c r="B421" s="18" t="s">
        <v>1817</v>
      </c>
      <c r="C421" s="19" t="s">
        <v>30</v>
      </c>
      <c r="D421" s="19"/>
      <c r="E421" s="19"/>
      <c r="F421" s="59"/>
      <c r="G421" s="40"/>
    </row>
    <row r="422" spans="2:7" x14ac:dyDescent="0.4">
      <c r="B422" s="18" t="s">
        <v>1818</v>
      </c>
      <c r="C422" s="19" t="s">
        <v>30</v>
      </c>
      <c r="D422" s="19"/>
      <c r="E422" s="19"/>
      <c r="F422" s="59"/>
      <c r="G422" s="40"/>
    </row>
    <row r="423" spans="2:7" x14ac:dyDescent="0.4">
      <c r="B423" s="18" t="s">
        <v>1819</v>
      </c>
      <c r="C423" s="19" t="s">
        <v>30</v>
      </c>
      <c r="D423" s="19"/>
      <c r="E423" s="19"/>
      <c r="F423" s="59"/>
      <c r="G423" s="40"/>
    </row>
    <row r="424" spans="2:7" x14ac:dyDescent="0.4">
      <c r="B424" s="18" t="s">
        <v>1820</v>
      </c>
      <c r="C424" s="19" t="s">
        <v>30</v>
      </c>
      <c r="D424" s="19"/>
      <c r="E424" s="19" t="s">
        <v>1864</v>
      </c>
      <c r="F424" s="58" t="s">
        <v>1844</v>
      </c>
      <c r="G424" s="40"/>
    </row>
    <row r="425" spans="2:7" x14ac:dyDescent="0.4">
      <c r="B425" s="18" t="s">
        <v>1821</v>
      </c>
      <c r="C425" s="19" t="s">
        <v>31</v>
      </c>
      <c r="D425" s="19"/>
      <c r="E425" s="19" t="s">
        <v>872</v>
      </c>
      <c r="F425" s="59"/>
      <c r="G425" s="40"/>
    </row>
    <row r="426" spans="2:7" x14ac:dyDescent="0.4">
      <c r="B426" s="18" t="s">
        <v>1822</v>
      </c>
      <c r="C426" s="19" t="s">
        <v>31</v>
      </c>
      <c r="D426" s="19"/>
      <c r="E426" s="19" t="s">
        <v>871</v>
      </c>
      <c r="F426" s="59"/>
      <c r="G426" s="40"/>
    </row>
    <row r="427" spans="2:7" x14ac:dyDescent="0.4">
      <c r="B427" s="18"/>
      <c r="C427" s="19"/>
      <c r="D427" s="19"/>
      <c r="E427" s="19"/>
      <c r="F427" s="59"/>
      <c r="G427" s="40"/>
    </row>
    <row r="428" spans="2:7" x14ac:dyDescent="0.4">
      <c r="B428" s="146" t="s">
        <v>875</v>
      </c>
      <c r="C428" s="147"/>
      <c r="D428" s="147"/>
      <c r="E428" s="147"/>
      <c r="F428" s="148" t="s">
        <v>892</v>
      </c>
      <c r="G428" s="149"/>
    </row>
    <row r="429" spans="2:7" x14ac:dyDescent="0.4">
      <c r="B429" s="132" t="s">
        <v>1823</v>
      </c>
      <c r="C429" s="133"/>
      <c r="D429" s="133"/>
      <c r="E429" s="133"/>
      <c r="F429" s="115" t="s">
        <v>1720</v>
      </c>
      <c r="G429" s="116"/>
    </row>
    <row r="430" spans="2:7" x14ac:dyDescent="0.4">
      <c r="B430" s="132" t="s">
        <v>1824</v>
      </c>
      <c r="C430" s="133"/>
      <c r="D430" s="133"/>
      <c r="E430" s="133"/>
      <c r="F430" s="115" t="s">
        <v>1720</v>
      </c>
      <c r="G430" s="116"/>
    </row>
    <row r="431" spans="2:7" x14ac:dyDescent="0.4">
      <c r="B431" s="132" t="s">
        <v>1825</v>
      </c>
      <c r="C431" s="133"/>
      <c r="D431" s="133"/>
      <c r="E431" s="133"/>
      <c r="F431" s="115" t="s">
        <v>1720</v>
      </c>
      <c r="G431" s="116"/>
    </row>
    <row r="432" spans="2:7" x14ac:dyDescent="0.4">
      <c r="B432" s="132" t="s">
        <v>1826</v>
      </c>
      <c r="C432" s="133"/>
      <c r="D432" s="133"/>
      <c r="E432" s="133"/>
      <c r="F432" s="115" t="s">
        <v>1720</v>
      </c>
      <c r="G432" s="116"/>
    </row>
    <row r="433" spans="2:7" x14ac:dyDescent="0.4">
      <c r="B433" s="132" t="s">
        <v>1827</v>
      </c>
      <c r="C433" s="133"/>
      <c r="D433" s="133"/>
      <c r="E433" s="133"/>
      <c r="F433" s="115" t="s">
        <v>1720</v>
      </c>
      <c r="G433" s="116"/>
    </row>
    <row r="434" spans="2:7" x14ac:dyDescent="0.4">
      <c r="B434" s="132" t="s">
        <v>1828</v>
      </c>
      <c r="C434" s="133"/>
      <c r="D434" s="133"/>
      <c r="E434" s="133"/>
      <c r="F434" s="115" t="s">
        <v>1720</v>
      </c>
      <c r="G434" s="116"/>
    </row>
    <row r="435" spans="2:7" x14ac:dyDescent="0.4">
      <c r="B435" s="132" t="s">
        <v>1829</v>
      </c>
      <c r="C435" s="133"/>
      <c r="D435" s="133"/>
      <c r="E435" s="133"/>
      <c r="F435" s="115" t="s">
        <v>1720</v>
      </c>
      <c r="G435" s="116"/>
    </row>
    <row r="436" spans="2:7" x14ac:dyDescent="0.4">
      <c r="B436" s="132" t="s">
        <v>1830</v>
      </c>
      <c r="C436" s="133"/>
      <c r="D436" s="133"/>
      <c r="E436" s="133"/>
      <c r="F436" s="115" t="s">
        <v>1720</v>
      </c>
      <c r="G436" s="116"/>
    </row>
    <row r="437" spans="2:7" x14ac:dyDescent="0.4">
      <c r="B437" s="132" t="s">
        <v>1831</v>
      </c>
      <c r="C437" s="133"/>
      <c r="D437" s="133"/>
      <c r="E437" s="133"/>
      <c r="F437" s="115" t="s">
        <v>1720</v>
      </c>
      <c r="G437" s="116"/>
    </row>
    <row r="438" spans="2:7" x14ac:dyDescent="0.4">
      <c r="B438" s="132" t="s">
        <v>1832</v>
      </c>
      <c r="C438" s="133"/>
      <c r="D438" s="133"/>
      <c r="E438" s="133"/>
      <c r="F438" s="115" t="s">
        <v>1720</v>
      </c>
      <c r="G438" s="116"/>
    </row>
    <row r="439" spans="2:7" x14ac:dyDescent="0.4">
      <c r="B439" s="132" t="s">
        <v>1833</v>
      </c>
      <c r="C439" s="133"/>
      <c r="D439" s="133"/>
      <c r="E439" s="133"/>
      <c r="F439" s="115" t="s">
        <v>1720</v>
      </c>
      <c r="G439" s="116"/>
    </row>
    <row r="440" spans="2:7" x14ac:dyDescent="0.4">
      <c r="B440" s="132" t="s">
        <v>1834</v>
      </c>
      <c r="C440" s="133"/>
      <c r="D440" s="133"/>
      <c r="E440" s="133"/>
      <c r="F440" s="115" t="s">
        <v>1720</v>
      </c>
      <c r="G440" s="116"/>
    </row>
    <row r="441" spans="2:7" x14ac:dyDescent="0.4">
      <c r="B441" s="132" t="s">
        <v>1835</v>
      </c>
      <c r="C441" s="133"/>
      <c r="D441" s="133"/>
      <c r="E441" s="133"/>
      <c r="F441" s="133" t="s">
        <v>1725</v>
      </c>
      <c r="G441" s="134"/>
    </row>
    <row r="442" spans="2:7" x14ac:dyDescent="0.4">
      <c r="B442" s="132" t="s">
        <v>1836</v>
      </c>
      <c r="C442" s="133"/>
      <c r="D442" s="133"/>
      <c r="E442" s="133"/>
      <c r="F442" s="133" t="s">
        <v>1725</v>
      </c>
      <c r="G442" s="134"/>
    </row>
    <row r="443" spans="2:7" x14ac:dyDescent="0.4">
      <c r="B443" s="132" t="s">
        <v>1837</v>
      </c>
      <c r="C443" s="133"/>
      <c r="D443" s="133"/>
      <c r="E443" s="133"/>
      <c r="F443" s="115" t="s">
        <v>1720</v>
      </c>
      <c r="G443" s="116"/>
    </row>
    <row r="444" spans="2:7" x14ac:dyDescent="0.4">
      <c r="B444" s="132" t="s">
        <v>1838</v>
      </c>
      <c r="C444" s="133"/>
      <c r="D444" s="133"/>
      <c r="E444" s="133"/>
      <c r="F444" s="115" t="s">
        <v>1720</v>
      </c>
      <c r="G444" s="116"/>
    </row>
    <row r="445" spans="2:7" x14ac:dyDescent="0.4">
      <c r="B445" s="132" t="s">
        <v>1839</v>
      </c>
      <c r="C445" s="133"/>
      <c r="D445" s="133"/>
      <c r="E445" s="133"/>
      <c r="F445" s="115" t="s">
        <v>1720</v>
      </c>
      <c r="G445" s="116"/>
    </row>
    <row r="446" spans="2:7" x14ac:dyDescent="0.4">
      <c r="B446" s="132" t="s">
        <v>1840</v>
      </c>
      <c r="C446" s="133"/>
      <c r="D446" s="133"/>
      <c r="E446" s="133"/>
      <c r="F446" s="115" t="s">
        <v>1720</v>
      </c>
      <c r="G446" s="116"/>
    </row>
    <row r="447" spans="2:7" x14ac:dyDescent="0.4">
      <c r="B447" s="132" t="s">
        <v>1841</v>
      </c>
      <c r="C447" s="133"/>
      <c r="D447" s="133"/>
      <c r="E447" s="133"/>
      <c r="F447" s="115" t="s">
        <v>1720</v>
      </c>
      <c r="G447" s="116"/>
    </row>
    <row r="448" spans="2:7" x14ac:dyDescent="0.4">
      <c r="B448" s="132" t="s">
        <v>1842</v>
      </c>
      <c r="C448" s="133"/>
      <c r="D448" s="133"/>
      <c r="E448" s="133"/>
      <c r="F448" s="115" t="s">
        <v>1720</v>
      </c>
      <c r="G448" s="116"/>
    </row>
    <row r="449" spans="2:7" x14ac:dyDescent="0.4">
      <c r="B449" s="129"/>
      <c r="C449" s="130"/>
      <c r="D449" s="130"/>
      <c r="E449" s="130"/>
      <c r="F449" s="130"/>
      <c r="G449" s="131"/>
    </row>
    <row r="451" spans="2:7" x14ac:dyDescent="0.4">
      <c r="B451" s="47" t="s">
        <v>4</v>
      </c>
      <c r="C451" s="120" t="s">
        <v>1883</v>
      </c>
      <c r="D451" s="121"/>
      <c r="E451" s="121"/>
      <c r="F451" s="121"/>
      <c r="G451" s="122"/>
    </row>
    <row r="452" spans="2:7" ht="54.75" customHeight="1" x14ac:dyDescent="0.4">
      <c r="B452" s="48" t="s">
        <v>222</v>
      </c>
      <c r="C452" s="115" t="s">
        <v>1771</v>
      </c>
      <c r="D452" s="118"/>
      <c r="E452" s="118"/>
      <c r="F452" s="118"/>
      <c r="G452" s="116"/>
    </row>
    <row r="453" spans="2:7" x14ac:dyDescent="0.4">
      <c r="B453" s="23" t="s">
        <v>86</v>
      </c>
      <c r="C453" s="115" t="s">
        <v>1865</v>
      </c>
      <c r="D453" s="118"/>
      <c r="E453" s="118"/>
      <c r="F453" s="118"/>
      <c r="G453" s="116"/>
    </row>
    <row r="454" spans="2:7" x14ac:dyDescent="0.4">
      <c r="B454" s="11" t="s">
        <v>1</v>
      </c>
      <c r="C454" s="12" t="s">
        <v>2</v>
      </c>
      <c r="D454" s="12" t="s">
        <v>3</v>
      </c>
      <c r="E454" s="12" t="s">
        <v>4</v>
      </c>
      <c r="F454" s="53" t="s">
        <v>274</v>
      </c>
      <c r="G454" s="13" t="s">
        <v>275</v>
      </c>
    </row>
    <row r="455" spans="2:7" x14ac:dyDescent="0.4">
      <c r="B455" s="15" t="s">
        <v>1775</v>
      </c>
      <c r="C455" s="16" t="s">
        <v>29</v>
      </c>
      <c r="D455" s="16"/>
      <c r="E455" s="16" t="s">
        <v>874</v>
      </c>
      <c r="F455" s="58"/>
      <c r="G455" s="17" t="s">
        <v>0</v>
      </c>
    </row>
    <row r="456" spans="2:7" x14ac:dyDescent="0.4">
      <c r="B456" s="15" t="s">
        <v>1776</v>
      </c>
      <c r="C456" s="19" t="s">
        <v>30</v>
      </c>
      <c r="D456" s="16"/>
      <c r="E456" s="16" t="s">
        <v>1843</v>
      </c>
      <c r="F456" s="58" t="s">
        <v>1844</v>
      </c>
      <c r="G456" s="17"/>
    </row>
    <row r="457" spans="2:7" x14ac:dyDescent="0.4">
      <c r="B457" s="18" t="s">
        <v>1777</v>
      </c>
      <c r="C457" s="19" t="s">
        <v>30</v>
      </c>
      <c r="D457" s="19"/>
      <c r="E457" s="16" t="s">
        <v>1845</v>
      </c>
      <c r="F457" s="58" t="s">
        <v>1844</v>
      </c>
      <c r="G457" s="17"/>
    </row>
    <row r="458" spans="2:7" x14ac:dyDescent="0.4">
      <c r="B458" s="18" t="s">
        <v>1779</v>
      </c>
      <c r="C458" s="19" t="s">
        <v>30</v>
      </c>
      <c r="D458" s="16"/>
      <c r="E458" s="19" t="s">
        <v>1846</v>
      </c>
      <c r="F458" s="59"/>
      <c r="G458" s="17"/>
    </row>
    <row r="459" spans="2:7" x14ac:dyDescent="0.4">
      <c r="B459" s="18" t="s">
        <v>1780</v>
      </c>
      <c r="C459" s="19" t="s">
        <v>30</v>
      </c>
      <c r="D459" s="16"/>
      <c r="E459" s="19" t="s">
        <v>1847</v>
      </c>
      <c r="F459" s="58" t="s">
        <v>1844</v>
      </c>
      <c r="G459" s="17"/>
    </row>
    <row r="460" spans="2:7" x14ac:dyDescent="0.4">
      <c r="B460" s="18" t="s">
        <v>1781</v>
      </c>
      <c r="C460" s="19" t="s">
        <v>30</v>
      </c>
      <c r="D460" s="16"/>
      <c r="E460" s="19" t="s">
        <v>1848</v>
      </c>
      <c r="F460" s="58" t="s">
        <v>1844</v>
      </c>
      <c r="G460" s="40"/>
    </row>
    <row r="461" spans="2:7" x14ac:dyDescent="0.4">
      <c r="B461" s="18" t="s">
        <v>1782</v>
      </c>
      <c r="C461" s="19" t="s">
        <v>30</v>
      </c>
      <c r="D461" s="16"/>
      <c r="E461" s="19" t="s">
        <v>1849</v>
      </c>
      <c r="F461" s="58" t="s">
        <v>1844</v>
      </c>
      <c r="G461" s="40"/>
    </row>
    <row r="462" spans="2:7" x14ac:dyDescent="0.4">
      <c r="B462" s="18" t="s">
        <v>1783</v>
      </c>
      <c r="C462" s="19" t="s">
        <v>30</v>
      </c>
      <c r="D462" s="16"/>
      <c r="E462" s="19" t="s">
        <v>1850</v>
      </c>
      <c r="F462" s="58" t="s">
        <v>1844</v>
      </c>
      <c r="G462" s="40"/>
    </row>
    <row r="463" spans="2:7" x14ac:dyDescent="0.4">
      <c r="B463" s="18" t="s">
        <v>1784</v>
      </c>
      <c r="C463" s="19" t="s">
        <v>30</v>
      </c>
      <c r="D463" s="19"/>
      <c r="E463" s="19" t="s">
        <v>1852</v>
      </c>
      <c r="F463" s="59" t="s">
        <v>1851</v>
      </c>
      <c r="G463" s="40"/>
    </row>
    <row r="464" spans="2:7" x14ac:dyDescent="0.4">
      <c r="B464" s="18" t="s">
        <v>1786</v>
      </c>
      <c r="C464" s="19" t="s">
        <v>30</v>
      </c>
      <c r="D464" s="16"/>
      <c r="E464" s="19" t="s">
        <v>1854</v>
      </c>
      <c r="F464" s="59" t="s">
        <v>1851</v>
      </c>
      <c r="G464" s="40"/>
    </row>
    <row r="465" spans="2:7" x14ac:dyDescent="0.4">
      <c r="B465" s="18" t="s">
        <v>1790</v>
      </c>
      <c r="C465" s="19" t="s">
        <v>30</v>
      </c>
      <c r="D465" s="19"/>
      <c r="E465" s="19" t="s">
        <v>1858</v>
      </c>
      <c r="F465" s="59" t="s">
        <v>1860</v>
      </c>
      <c r="G465" s="40"/>
    </row>
    <row r="466" spans="2:7" x14ac:dyDescent="0.4">
      <c r="B466" s="18" t="s">
        <v>1794</v>
      </c>
      <c r="C466" s="19" t="s">
        <v>30</v>
      </c>
      <c r="D466" s="19"/>
      <c r="E466" s="19" t="s">
        <v>1863</v>
      </c>
      <c r="F466" s="59" t="s">
        <v>1844</v>
      </c>
      <c r="G466" s="40"/>
    </row>
    <row r="467" spans="2:7" ht="34.299999999999997" x14ac:dyDescent="0.4">
      <c r="B467" s="18" t="s">
        <v>1901</v>
      </c>
      <c r="C467" s="19" t="s">
        <v>30</v>
      </c>
      <c r="D467" s="19"/>
      <c r="E467" s="19" t="s">
        <v>1902</v>
      </c>
      <c r="F467" s="59" t="s">
        <v>1844</v>
      </c>
      <c r="G467" s="40"/>
    </row>
    <row r="468" spans="2:7" x14ac:dyDescent="0.4">
      <c r="B468" s="18" t="s">
        <v>1821</v>
      </c>
      <c r="C468" s="19" t="s">
        <v>31</v>
      </c>
      <c r="D468" s="19"/>
      <c r="E468" s="19" t="s">
        <v>872</v>
      </c>
      <c r="F468" s="59"/>
      <c r="G468" s="40"/>
    </row>
    <row r="469" spans="2:7" x14ac:dyDescent="0.4">
      <c r="B469" s="18" t="s">
        <v>1822</v>
      </c>
      <c r="C469" s="19" t="s">
        <v>31</v>
      </c>
      <c r="D469" s="19"/>
      <c r="E469" s="19" t="s">
        <v>871</v>
      </c>
      <c r="F469" s="59"/>
      <c r="G469" s="40"/>
    </row>
    <row r="470" spans="2:7" x14ac:dyDescent="0.4">
      <c r="B470" s="18"/>
      <c r="C470" s="19"/>
      <c r="D470" s="19"/>
      <c r="E470" s="19"/>
      <c r="F470" s="59"/>
      <c r="G470" s="40"/>
    </row>
    <row r="471" spans="2:7" x14ac:dyDescent="0.4">
      <c r="B471" s="146" t="s">
        <v>875</v>
      </c>
      <c r="C471" s="147"/>
      <c r="D471" s="147"/>
      <c r="E471" s="147"/>
      <c r="F471" s="148" t="s">
        <v>892</v>
      </c>
      <c r="G471" s="149"/>
    </row>
    <row r="472" spans="2:7" x14ac:dyDescent="0.4">
      <c r="B472" s="132" t="s">
        <v>1866</v>
      </c>
      <c r="C472" s="133"/>
      <c r="D472" s="133"/>
      <c r="E472" s="133"/>
      <c r="F472" s="115" t="s">
        <v>1720</v>
      </c>
      <c r="G472" s="116"/>
    </row>
    <row r="473" spans="2:7" x14ac:dyDescent="0.4">
      <c r="B473" s="132" t="s">
        <v>1867</v>
      </c>
      <c r="C473" s="133"/>
      <c r="D473" s="133"/>
      <c r="E473" s="133"/>
      <c r="F473" s="115" t="s">
        <v>1720</v>
      </c>
      <c r="G473" s="116"/>
    </row>
    <row r="474" spans="2:7" x14ac:dyDescent="0.4">
      <c r="B474" s="132" t="s">
        <v>1868</v>
      </c>
      <c r="C474" s="133"/>
      <c r="D474" s="133"/>
      <c r="E474" s="133"/>
      <c r="F474" s="115" t="s">
        <v>1720</v>
      </c>
      <c r="G474" s="116"/>
    </row>
    <row r="475" spans="2:7" x14ac:dyDescent="0.4">
      <c r="B475" s="132" t="s">
        <v>1869</v>
      </c>
      <c r="C475" s="133"/>
      <c r="D475" s="133"/>
      <c r="E475" s="133"/>
      <c r="F475" s="115" t="s">
        <v>1720</v>
      </c>
      <c r="G475" s="116"/>
    </row>
    <row r="476" spans="2:7" x14ac:dyDescent="0.4">
      <c r="B476" s="132" t="s">
        <v>1870</v>
      </c>
      <c r="C476" s="133"/>
      <c r="D476" s="133"/>
      <c r="E476" s="133"/>
      <c r="F476" s="115" t="s">
        <v>1720</v>
      </c>
      <c r="G476" s="116"/>
    </row>
    <row r="477" spans="2:7" x14ac:dyDescent="0.4">
      <c r="B477" s="132" t="s">
        <v>1871</v>
      </c>
      <c r="C477" s="133"/>
      <c r="D477" s="133"/>
      <c r="E477" s="133"/>
      <c r="F477" s="115" t="s">
        <v>1720</v>
      </c>
      <c r="G477" s="116"/>
    </row>
    <row r="478" spans="2:7" x14ac:dyDescent="0.4">
      <c r="B478" s="132" t="s">
        <v>1872</v>
      </c>
      <c r="C478" s="133"/>
      <c r="D478" s="133"/>
      <c r="E478" s="133"/>
      <c r="F478" s="115" t="s">
        <v>1720</v>
      </c>
      <c r="G478" s="116"/>
    </row>
    <row r="479" spans="2:7" x14ac:dyDescent="0.4">
      <c r="B479" s="132" t="s">
        <v>1873</v>
      </c>
      <c r="C479" s="133"/>
      <c r="D479" s="133"/>
      <c r="E479" s="133"/>
      <c r="F479" s="115" t="s">
        <v>1720</v>
      </c>
      <c r="G479" s="116"/>
    </row>
    <row r="480" spans="2:7" x14ac:dyDescent="0.4">
      <c r="B480" s="132" t="s">
        <v>1874</v>
      </c>
      <c r="C480" s="133"/>
      <c r="D480" s="133"/>
      <c r="E480" s="133"/>
      <c r="F480" s="115" t="s">
        <v>1720</v>
      </c>
      <c r="G480" s="116"/>
    </row>
    <row r="481" spans="2:7" x14ac:dyDescent="0.4">
      <c r="B481" s="132" t="s">
        <v>1875</v>
      </c>
      <c r="C481" s="133"/>
      <c r="D481" s="133"/>
      <c r="E481" s="133"/>
      <c r="F481" s="115" t="s">
        <v>1720</v>
      </c>
      <c r="G481" s="116"/>
    </row>
    <row r="482" spans="2:7" x14ac:dyDescent="0.4">
      <c r="B482" s="132" t="s">
        <v>1876</v>
      </c>
      <c r="C482" s="133"/>
      <c r="D482" s="133"/>
      <c r="E482" s="133"/>
      <c r="F482" s="133" t="s">
        <v>1725</v>
      </c>
      <c r="G482" s="134"/>
    </row>
    <row r="483" spans="2:7" x14ac:dyDescent="0.4">
      <c r="B483" s="132" t="s">
        <v>1877</v>
      </c>
      <c r="C483" s="133"/>
      <c r="D483" s="133"/>
      <c r="E483" s="133"/>
      <c r="F483" s="133" t="s">
        <v>1725</v>
      </c>
      <c r="G483" s="134"/>
    </row>
    <row r="484" spans="2:7" x14ac:dyDescent="0.4">
      <c r="B484" s="132" t="s">
        <v>1878</v>
      </c>
      <c r="C484" s="133"/>
      <c r="D484" s="133"/>
      <c r="E484" s="133"/>
      <c r="F484" s="115" t="s">
        <v>1720</v>
      </c>
      <c r="G484" s="116"/>
    </row>
    <row r="485" spans="2:7" x14ac:dyDescent="0.4">
      <c r="B485" s="132" t="s">
        <v>1879</v>
      </c>
      <c r="C485" s="133"/>
      <c r="D485" s="133"/>
      <c r="E485" s="133"/>
      <c r="F485" s="115" t="s">
        <v>1720</v>
      </c>
      <c r="G485" s="116"/>
    </row>
    <row r="486" spans="2:7" x14ac:dyDescent="0.4">
      <c r="B486" s="132" t="s">
        <v>1880</v>
      </c>
      <c r="C486" s="133"/>
      <c r="D486" s="133"/>
      <c r="E486" s="133"/>
      <c r="F486" s="115" t="s">
        <v>1720</v>
      </c>
      <c r="G486" s="116"/>
    </row>
    <row r="487" spans="2:7" x14ac:dyDescent="0.4">
      <c r="B487" s="132" t="s">
        <v>1881</v>
      </c>
      <c r="C487" s="133"/>
      <c r="D487" s="133"/>
      <c r="E487" s="133"/>
      <c r="F487" s="115" t="s">
        <v>1720</v>
      </c>
      <c r="G487" s="116"/>
    </row>
    <row r="488" spans="2:7" x14ac:dyDescent="0.4">
      <c r="B488" s="129"/>
      <c r="C488" s="130"/>
      <c r="D488" s="130"/>
      <c r="E488" s="130"/>
      <c r="F488" s="130"/>
      <c r="G488" s="131"/>
    </row>
    <row r="490" spans="2:7" x14ac:dyDescent="0.4">
      <c r="B490" s="47" t="s">
        <v>4</v>
      </c>
      <c r="C490" s="120" t="s">
        <v>1884</v>
      </c>
      <c r="D490" s="121"/>
      <c r="E490" s="121"/>
      <c r="F490" s="121"/>
      <c r="G490" s="122"/>
    </row>
    <row r="491" spans="2:7" ht="54.75" customHeight="1" x14ac:dyDescent="0.4">
      <c r="B491" s="48" t="s">
        <v>222</v>
      </c>
      <c r="C491" s="115" t="s">
        <v>1771</v>
      </c>
      <c r="D491" s="118"/>
      <c r="E491" s="118"/>
      <c r="F491" s="118"/>
      <c r="G491" s="116"/>
    </row>
    <row r="492" spans="2:7" x14ac:dyDescent="0.4">
      <c r="B492" s="23" t="s">
        <v>86</v>
      </c>
      <c r="C492" s="115" t="s">
        <v>1885</v>
      </c>
      <c r="D492" s="118"/>
      <c r="E492" s="118"/>
      <c r="F492" s="118"/>
      <c r="G492" s="116"/>
    </row>
    <row r="493" spans="2:7" x14ac:dyDescent="0.4">
      <c r="B493" s="11" t="s">
        <v>1</v>
      </c>
      <c r="C493" s="12" t="s">
        <v>2</v>
      </c>
      <c r="D493" s="12" t="s">
        <v>3</v>
      </c>
      <c r="E493" s="12" t="s">
        <v>4</v>
      </c>
      <c r="F493" s="53" t="s">
        <v>274</v>
      </c>
      <c r="G493" s="13" t="s">
        <v>275</v>
      </c>
    </row>
    <row r="494" spans="2:7" x14ac:dyDescent="0.4">
      <c r="B494" s="15" t="s">
        <v>1886</v>
      </c>
      <c r="C494" s="16" t="s">
        <v>31</v>
      </c>
      <c r="D494" s="16"/>
      <c r="E494" s="16" t="s">
        <v>1888</v>
      </c>
      <c r="F494" s="58"/>
      <c r="G494" s="17" t="s">
        <v>0</v>
      </c>
    </row>
    <row r="495" spans="2:7" x14ac:dyDescent="0.4">
      <c r="B495" s="15" t="s">
        <v>1887</v>
      </c>
      <c r="C495" s="19" t="s">
        <v>30</v>
      </c>
      <c r="D495" s="16"/>
      <c r="E495" s="16" t="s">
        <v>1889</v>
      </c>
      <c r="F495" s="58"/>
      <c r="G495" s="17"/>
    </row>
    <row r="496" spans="2:7" x14ac:dyDescent="0.4">
      <c r="B496" s="18" t="s">
        <v>324</v>
      </c>
      <c r="C496" s="19" t="s">
        <v>29</v>
      </c>
      <c r="D496" s="19"/>
      <c r="E496" s="16" t="s">
        <v>874</v>
      </c>
      <c r="F496" s="58"/>
      <c r="G496" s="17"/>
    </row>
    <row r="497" spans="2:7" x14ac:dyDescent="0.4">
      <c r="B497" s="18" t="s">
        <v>1784</v>
      </c>
      <c r="C497" s="19" t="s">
        <v>30</v>
      </c>
      <c r="D497" s="16"/>
      <c r="E497" s="19" t="s">
        <v>1852</v>
      </c>
      <c r="F497" s="59" t="s">
        <v>1851</v>
      </c>
      <c r="G497" s="17"/>
    </row>
    <row r="498" spans="2:7" x14ac:dyDescent="0.4">
      <c r="B498" s="18" t="s">
        <v>1785</v>
      </c>
      <c r="C498" s="19" t="s">
        <v>30</v>
      </c>
      <c r="D498" s="16"/>
      <c r="E498" s="19" t="s">
        <v>1853</v>
      </c>
      <c r="F498" s="59" t="s">
        <v>1851</v>
      </c>
      <c r="G498" s="17"/>
    </row>
    <row r="499" spans="2:7" x14ac:dyDescent="0.4">
      <c r="B499" s="18" t="s">
        <v>1786</v>
      </c>
      <c r="C499" s="19" t="s">
        <v>30</v>
      </c>
      <c r="D499" s="16"/>
      <c r="E499" s="19" t="s">
        <v>1854</v>
      </c>
      <c r="F499" s="59" t="s">
        <v>1851</v>
      </c>
      <c r="G499" s="40"/>
    </row>
    <row r="500" spans="2:7" x14ac:dyDescent="0.4">
      <c r="B500" s="18" t="s">
        <v>1787</v>
      </c>
      <c r="C500" s="19" t="s">
        <v>30</v>
      </c>
      <c r="D500" s="16"/>
      <c r="E500" s="19" t="s">
        <v>1855</v>
      </c>
      <c r="F500" s="59" t="s">
        <v>1851</v>
      </c>
      <c r="G500" s="40"/>
    </row>
    <row r="501" spans="2:7" x14ac:dyDescent="0.4">
      <c r="B501" s="18" t="s">
        <v>1790</v>
      </c>
      <c r="C501" s="19" t="s">
        <v>30</v>
      </c>
      <c r="D501" s="16"/>
      <c r="E501" s="19" t="s">
        <v>1858</v>
      </c>
      <c r="F501" s="59" t="s">
        <v>1860</v>
      </c>
      <c r="G501" s="40"/>
    </row>
    <row r="502" spans="2:7" x14ac:dyDescent="0.4">
      <c r="B502" s="18" t="s">
        <v>1791</v>
      </c>
      <c r="C502" s="19" t="s">
        <v>30</v>
      </c>
      <c r="D502" s="19"/>
      <c r="E502" s="19" t="s">
        <v>1859</v>
      </c>
      <c r="F502" s="59" t="s">
        <v>1860</v>
      </c>
      <c r="G502" s="40"/>
    </row>
    <row r="503" spans="2:7" x14ac:dyDescent="0.4">
      <c r="B503" s="18" t="s">
        <v>1796</v>
      </c>
      <c r="C503" s="19" t="s">
        <v>30</v>
      </c>
      <c r="D503" s="16"/>
      <c r="E503" s="19" t="s">
        <v>2041</v>
      </c>
      <c r="F503" s="59" t="s">
        <v>1860</v>
      </c>
      <c r="G503" s="40"/>
    </row>
    <row r="504" spans="2:7" x14ac:dyDescent="0.4">
      <c r="B504" s="18" t="s">
        <v>1797</v>
      </c>
      <c r="C504" s="19" t="s">
        <v>30</v>
      </c>
      <c r="D504" s="19"/>
      <c r="E504" s="19" t="s">
        <v>2042</v>
      </c>
      <c r="F504" s="59" t="s">
        <v>1860</v>
      </c>
      <c r="G504" s="40"/>
    </row>
    <row r="505" spans="2:7" x14ac:dyDescent="0.4">
      <c r="B505" s="18" t="s">
        <v>1816</v>
      </c>
      <c r="C505" s="19" t="s">
        <v>30</v>
      </c>
      <c r="D505" s="19"/>
      <c r="E505" s="19"/>
      <c r="F505" s="59"/>
      <c r="G505" s="40"/>
    </row>
    <row r="506" spans="2:7" x14ac:dyDescent="0.4">
      <c r="B506" s="18" t="s">
        <v>1817</v>
      </c>
      <c r="C506" s="19" t="s">
        <v>30</v>
      </c>
      <c r="D506" s="19"/>
      <c r="E506" s="19"/>
      <c r="F506" s="59"/>
      <c r="G506" s="40"/>
    </row>
    <row r="507" spans="2:7" x14ac:dyDescent="0.4">
      <c r="B507" s="18" t="s">
        <v>1818</v>
      </c>
      <c r="C507" s="19" t="s">
        <v>30</v>
      </c>
      <c r="D507" s="19"/>
      <c r="E507" s="19"/>
      <c r="F507" s="59"/>
      <c r="G507" s="40"/>
    </row>
    <row r="508" spans="2:7" x14ac:dyDescent="0.4">
      <c r="B508" s="18" t="s">
        <v>1819</v>
      </c>
      <c r="C508" s="19" t="s">
        <v>30</v>
      </c>
      <c r="D508" s="19"/>
      <c r="E508" s="19"/>
      <c r="F508" s="59"/>
      <c r="G508" s="40"/>
    </row>
    <row r="509" spans="2:7" x14ac:dyDescent="0.4">
      <c r="B509" s="18" t="s">
        <v>1890</v>
      </c>
      <c r="C509" s="19" t="s">
        <v>30</v>
      </c>
      <c r="D509" s="19"/>
      <c r="E509" s="19" t="s">
        <v>1847</v>
      </c>
      <c r="F509" s="58" t="s">
        <v>1844</v>
      </c>
      <c r="G509" s="40"/>
    </row>
    <row r="510" spans="2:7" x14ac:dyDescent="0.4">
      <c r="B510" s="18" t="s">
        <v>1891</v>
      </c>
      <c r="C510" s="19" t="s">
        <v>30</v>
      </c>
      <c r="D510" s="19"/>
      <c r="E510" s="19" t="s">
        <v>1848</v>
      </c>
      <c r="F510" s="58" t="s">
        <v>1844</v>
      </c>
      <c r="G510" s="40"/>
    </row>
    <row r="511" spans="2:7" x14ac:dyDescent="0.4">
      <c r="B511" s="18" t="s">
        <v>1892</v>
      </c>
      <c r="C511" s="19" t="s">
        <v>30</v>
      </c>
      <c r="D511" s="19"/>
      <c r="E511" s="19" t="s">
        <v>1849</v>
      </c>
      <c r="F511" s="58" t="s">
        <v>1844</v>
      </c>
      <c r="G511" s="40"/>
    </row>
    <row r="512" spans="2:7" x14ac:dyDescent="0.4">
      <c r="B512" s="18" t="s">
        <v>1893</v>
      </c>
      <c r="C512" s="19" t="s">
        <v>30</v>
      </c>
      <c r="D512" s="19"/>
      <c r="E512" s="19" t="s">
        <v>1850</v>
      </c>
      <c r="F512" s="58" t="s">
        <v>1844</v>
      </c>
      <c r="G512" s="40"/>
    </row>
    <row r="513" spans="2:7" x14ac:dyDescent="0.4">
      <c r="B513" s="18" t="s">
        <v>1894</v>
      </c>
      <c r="C513" s="19" t="s">
        <v>30</v>
      </c>
      <c r="D513" s="19"/>
      <c r="E513" s="19" t="s">
        <v>1864</v>
      </c>
      <c r="F513" s="58" t="s">
        <v>1844</v>
      </c>
      <c r="G513" s="40"/>
    </row>
    <row r="514" spans="2:7" x14ac:dyDescent="0.4">
      <c r="B514" s="18" t="s">
        <v>1895</v>
      </c>
      <c r="C514" s="19" t="s">
        <v>30</v>
      </c>
      <c r="D514" s="19"/>
      <c r="E514" s="19" t="s">
        <v>1856</v>
      </c>
      <c r="F514" s="59" t="s">
        <v>333</v>
      </c>
      <c r="G514" s="40"/>
    </row>
    <row r="515" spans="2:7" x14ac:dyDescent="0.4">
      <c r="B515" s="18" t="s">
        <v>1896</v>
      </c>
      <c r="C515" s="19" t="s">
        <v>30</v>
      </c>
      <c r="D515" s="19"/>
      <c r="E515" s="19" t="s">
        <v>1861</v>
      </c>
      <c r="F515" s="59" t="s">
        <v>333</v>
      </c>
      <c r="G515" s="40"/>
    </row>
    <row r="516" spans="2:7" x14ac:dyDescent="0.4">
      <c r="B516" s="18" t="s">
        <v>1897</v>
      </c>
      <c r="C516" s="19" t="s">
        <v>30</v>
      </c>
      <c r="D516" s="19"/>
      <c r="E516" s="19" t="s">
        <v>1863</v>
      </c>
      <c r="F516" s="59" t="s">
        <v>1844</v>
      </c>
      <c r="G516" s="40"/>
    </row>
    <row r="517" spans="2:7" x14ac:dyDescent="0.4">
      <c r="B517" s="18" t="s">
        <v>1898</v>
      </c>
      <c r="C517" s="19" t="s">
        <v>30</v>
      </c>
      <c r="D517" s="19"/>
      <c r="E517" s="19" t="s">
        <v>1857</v>
      </c>
      <c r="F517" s="59" t="s">
        <v>333</v>
      </c>
      <c r="G517" s="40"/>
    </row>
    <row r="518" spans="2:7" x14ac:dyDescent="0.4">
      <c r="B518" s="18" t="s">
        <v>1899</v>
      </c>
      <c r="C518" s="19" t="s">
        <v>30</v>
      </c>
      <c r="D518" s="19"/>
      <c r="E518" s="19" t="s">
        <v>1862</v>
      </c>
      <c r="F518" s="59" t="s">
        <v>333</v>
      </c>
      <c r="G518" s="40"/>
    </row>
    <row r="519" spans="2:7" x14ac:dyDescent="0.4">
      <c r="B519" s="18" t="s">
        <v>1900</v>
      </c>
      <c r="C519" s="19" t="s">
        <v>30</v>
      </c>
      <c r="D519" s="19"/>
      <c r="E519" s="19" t="s">
        <v>1863</v>
      </c>
      <c r="F519" s="59" t="s">
        <v>1844</v>
      </c>
      <c r="G519" s="40"/>
    </row>
    <row r="520" spans="2:7" x14ac:dyDescent="0.4">
      <c r="B520" s="18" t="s">
        <v>1821</v>
      </c>
      <c r="C520" s="19" t="s">
        <v>31</v>
      </c>
      <c r="D520" s="19"/>
      <c r="E520" s="19" t="s">
        <v>872</v>
      </c>
      <c r="F520" s="59"/>
      <c r="G520" s="40"/>
    </row>
    <row r="521" spans="2:7" x14ac:dyDescent="0.4">
      <c r="B521" s="18" t="s">
        <v>1822</v>
      </c>
      <c r="C521" s="19" t="s">
        <v>31</v>
      </c>
      <c r="D521" s="19"/>
      <c r="E521" s="19" t="s">
        <v>871</v>
      </c>
      <c r="F521" s="59"/>
      <c r="G521" s="40"/>
    </row>
    <row r="522" spans="2:7" ht="34.299999999999997" x14ac:dyDescent="0.4">
      <c r="B522" s="18" t="s">
        <v>1901</v>
      </c>
      <c r="C522" s="19" t="s">
        <v>30</v>
      </c>
      <c r="D522" s="19"/>
      <c r="E522" s="19" t="s">
        <v>1902</v>
      </c>
      <c r="F522" s="59" t="s">
        <v>1844</v>
      </c>
      <c r="G522" s="40"/>
    </row>
    <row r="523" spans="2:7" x14ac:dyDescent="0.4">
      <c r="B523" s="18"/>
      <c r="C523" s="19"/>
      <c r="D523" s="19"/>
      <c r="E523" s="19"/>
      <c r="F523" s="59"/>
      <c r="G523" s="40"/>
    </row>
    <row r="524" spans="2:7" x14ac:dyDescent="0.4">
      <c r="B524" s="146" t="s">
        <v>875</v>
      </c>
      <c r="C524" s="147"/>
      <c r="D524" s="147"/>
      <c r="E524" s="147"/>
      <c r="F524" s="148" t="s">
        <v>892</v>
      </c>
      <c r="G524" s="149"/>
    </row>
    <row r="525" spans="2:7" x14ac:dyDescent="0.4">
      <c r="B525" s="132" t="s">
        <v>1903</v>
      </c>
      <c r="C525" s="133"/>
      <c r="D525" s="133"/>
      <c r="E525" s="133"/>
      <c r="F525" s="115" t="s">
        <v>1720</v>
      </c>
      <c r="G525" s="116"/>
    </row>
    <row r="526" spans="2:7" x14ac:dyDescent="0.4">
      <c r="B526" s="132" t="s">
        <v>1904</v>
      </c>
      <c r="C526" s="133"/>
      <c r="D526" s="133"/>
      <c r="E526" s="133"/>
      <c r="F526" s="115" t="s">
        <v>1720</v>
      </c>
      <c r="G526" s="116"/>
    </row>
    <row r="527" spans="2:7" x14ac:dyDescent="0.4">
      <c r="B527" s="132" t="s">
        <v>1905</v>
      </c>
      <c r="C527" s="133"/>
      <c r="D527" s="133"/>
      <c r="E527" s="133"/>
      <c r="F527" s="115" t="s">
        <v>1720</v>
      </c>
      <c r="G527" s="116"/>
    </row>
    <row r="528" spans="2:7" x14ac:dyDescent="0.4">
      <c r="B528" s="132" t="s">
        <v>1906</v>
      </c>
      <c r="C528" s="133"/>
      <c r="D528" s="133"/>
      <c r="E528" s="133"/>
      <c r="F528" s="115" t="s">
        <v>1720</v>
      </c>
      <c r="G528" s="116"/>
    </row>
    <row r="529" spans="2:7" x14ac:dyDescent="0.4">
      <c r="B529" s="132" t="s">
        <v>1907</v>
      </c>
      <c r="C529" s="133"/>
      <c r="D529" s="133"/>
      <c r="E529" s="133"/>
      <c r="F529" s="115" t="s">
        <v>1720</v>
      </c>
      <c r="G529" s="116"/>
    </row>
    <row r="530" spans="2:7" x14ac:dyDescent="0.4">
      <c r="B530" s="132" t="s">
        <v>1908</v>
      </c>
      <c r="C530" s="133"/>
      <c r="D530" s="133"/>
      <c r="E530" s="133"/>
      <c r="F530" s="115" t="s">
        <v>1720</v>
      </c>
      <c r="G530" s="116"/>
    </row>
    <row r="531" spans="2:7" x14ac:dyDescent="0.4">
      <c r="B531" s="132" t="s">
        <v>1909</v>
      </c>
      <c r="C531" s="133"/>
      <c r="D531" s="133"/>
      <c r="E531" s="133"/>
      <c r="F531" s="115" t="s">
        <v>1720</v>
      </c>
      <c r="G531" s="116"/>
    </row>
    <row r="532" spans="2:7" x14ac:dyDescent="0.4">
      <c r="B532" s="132" t="s">
        <v>1910</v>
      </c>
      <c r="C532" s="133"/>
      <c r="D532" s="133"/>
      <c r="E532" s="133"/>
      <c r="F532" s="115" t="s">
        <v>1720</v>
      </c>
      <c r="G532" s="116"/>
    </row>
    <row r="533" spans="2:7" x14ac:dyDescent="0.4">
      <c r="B533" s="132" t="s">
        <v>1911</v>
      </c>
      <c r="C533" s="133"/>
      <c r="D533" s="133"/>
      <c r="E533" s="133"/>
      <c r="F533" s="115" t="s">
        <v>1720</v>
      </c>
      <c r="G533" s="116"/>
    </row>
    <row r="534" spans="2:7" x14ac:dyDescent="0.4">
      <c r="B534" s="132" t="s">
        <v>1912</v>
      </c>
      <c r="C534" s="133"/>
      <c r="D534" s="133"/>
      <c r="E534" s="133"/>
      <c r="F534" s="115" t="s">
        <v>1720</v>
      </c>
      <c r="G534" s="116"/>
    </row>
    <row r="535" spans="2:7" x14ac:dyDescent="0.4">
      <c r="B535" s="132" t="s">
        <v>1913</v>
      </c>
      <c r="C535" s="133"/>
      <c r="D535" s="133"/>
      <c r="E535" s="133"/>
      <c r="F535" s="115" t="s">
        <v>1720</v>
      </c>
      <c r="G535" s="116"/>
    </row>
    <row r="536" spans="2:7" x14ac:dyDescent="0.4">
      <c r="B536" s="132" t="s">
        <v>1914</v>
      </c>
      <c r="C536" s="133"/>
      <c r="D536" s="133"/>
      <c r="E536" s="133"/>
      <c r="F536" s="115" t="s">
        <v>1720</v>
      </c>
      <c r="G536" s="116"/>
    </row>
    <row r="537" spans="2:7" x14ac:dyDescent="0.4">
      <c r="B537" s="132" t="s">
        <v>1915</v>
      </c>
      <c r="C537" s="133"/>
      <c r="D537" s="133"/>
      <c r="E537" s="133"/>
      <c r="F537" s="115" t="s">
        <v>1720</v>
      </c>
      <c r="G537" s="116"/>
    </row>
    <row r="538" spans="2:7" x14ac:dyDescent="0.4">
      <c r="B538" s="132" t="s">
        <v>1916</v>
      </c>
      <c r="C538" s="133"/>
      <c r="D538" s="133"/>
      <c r="E538" s="133"/>
      <c r="F538" s="115" t="s">
        <v>1720</v>
      </c>
      <c r="G538" s="116"/>
    </row>
    <row r="539" spans="2:7" x14ac:dyDescent="0.4">
      <c r="B539" s="132" t="s">
        <v>1917</v>
      </c>
      <c r="C539" s="133"/>
      <c r="D539" s="133"/>
      <c r="E539" s="133"/>
      <c r="F539" s="115" t="s">
        <v>1720</v>
      </c>
      <c r="G539" s="116"/>
    </row>
    <row r="540" spans="2:7" x14ac:dyDescent="0.4">
      <c r="B540" s="132" t="s">
        <v>1918</v>
      </c>
      <c r="C540" s="133"/>
      <c r="D540" s="133"/>
      <c r="E540" s="133"/>
      <c r="F540" s="115" t="s">
        <v>1720</v>
      </c>
      <c r="G540" s="116"/>
    </row>
    <row r="541" spans="2:7" x14ac:dyDescent="0.4">
      <c r="B541" s="132" t="s">
        <v>1919</v>
      </c>
      <c r="C541" s="133"/>
      <c r="D541" s="133"/>
      <c r="E541" s="133"/>
      <c r="F541" s="115" t="s">
        <v>1725</v>
      </c>
      <c r="G541" s="116"/>
    </row>
    <row r="542" spans="2:7" x14ac:dyDescent="0.4">
      <c r="B542" s="132" t="s">
        <v>1920</v>
      </c>
      <c r="C542" s="133"/>
      <c r="D542" s="133"/>
      <c r="E542" s="133"/>
      <c r="F542" s="115" t="s">
        <v>1725</v>
      </c>
      <c r="G542" s="116"/>
    </row>
    <row r="543" spans="2:7" x14ac:dyDescent="0.4">
      <c r="B543" s="132" t="s">
        <v>1921</v>
      </c>
      <c r="C543" s="133"/>
      <c r="D543" s="133"/>
      <c r="E543" s="133"/>
      <c r="F543" s="115" t="s">
        <v>1720</v>
      </c>
      <c r="G543" s="116"/>
    </row>
    <row r="544" spans="2:7" x14ac:dyDescent="0.4">
      <c r="B544" s="132" t="s">
        <v>1922</v>
      </c>
      <c r="C544" s="133"/>
      <c r="D544" s="133"/>
      <c r="E544" s="133"/>
      <c r="F544" s="115" t="s">
        <v>1720</v>
      </c>
      <c r="G544" s="116"/>
    </row>
    <row r="545" spans="2:7" x14ac:dyDescent="0.4">
      <c r="B545" s="132" t="s">
        <v>1923</v>
      </c>
      <c r="C545" s="133"/>
      <c r="D545" s="133"/>
      <c r="E545" s="133"/>
      <c r="F545" s="115" t="s">
        <v>1720</v>
      </c>
      <c r="G545" s="116"/>
    </row>
    <row r="546" spans="2:7" x14ac:dyDescent="0.4">
      <c r="B546" s="132" t="s">
        <v>1924</v>
      </c>
      <c r="C546" s="133"/>
      <c r="D546" s="133"/>
      <c r="E546" s="133"/>
      <c r="F546" s="115" t="s">
        <v>1720</v>
      </c>
      <c r="G546" s="116"/>
    </row>
    <row r="547" spans="2:7" x14ac:dyDescent="0.4">
      <c r="B547" s="132" t="s">
        <v>1925</v>
      </c>
      <c r="C547" s="133"/>
      <c r="D547" s="133"/>
      <c r="E547" s="133"/>
      <c r="F547" s="115" t="s">
        <v>1720</v>
      </c>
      <c r="G547" s="116"/>
    </row>
    <row r="548" spans="2:7" x14ac:dyDescent="0.4">
      <c r="B548" s="132" t="s">
        <v>1926</v>
      </c>
      <c r="C548" s="133"/>
      <c r="D548" s="133"/>
      <c r="E548" s="133"/>
      <c r="F548" s="115" t="s">
        <v>1720</v>
      </c>
      <c r="G548" s="116"/>
    </row>
    <row r="549" spans="2:7" x14ac:dyDescent="0.4">
      <c r="B549" s="132" t="s">
        <v>1927</v>
      </c>
      <c r="C549" s="133"/>
      <c r="D549" s="133"/>
      <c r="E549" s="133"/>
      <c r="F549" s="115" t="s">
        <v>1720</v>
      </c>
      <c r="G549" s="116"/>
    </row>
    <row r="550" spans="2:7" x14ac:dyDescent="0.4">
      <c r="B550" s="132" t="s">
        <v>1928</v>
      </c>
      <c r="C550" s="133"/>
      <c r="D550" s="133"/>
      <c r="E550" s="133"/>
      <c r="F550" s="115" t="s">
        <v>1720</v>
      </c>
      <c r="G550" s="116"/>
    </row>
    <row r="551" spans="2:7" x14ac:dyDescent="0.4">
      <c r="B551" s="132" t="s">
        <v>1929</v>
      </c>
      <c r="C551" s="133"/>
      <c r="D551" s="133"/>
      <c r="E551" s="133"/>
      <c r="F551" s="115" t="s">
        <v>1720</v>
      </c>
      <c r="G551" s="116"/>
    </row>
    <row r="552" spans="2:7" x14ac:dyDescent="0.4">
      <c r="B552" s="132" t="s">
        <v>1930</v>
      </c>
      <c r="C552" s="133"/>
      <c r="D552" s="133"/>
      <c r="E552" s="133"/>
      <c r="F552" s="115" t="s">
        <v>1720</v>
      </c>
      <c r="G552" s="116"/>
    </row>
    <row r="553" spans="2:7" x14ac:dyDescent="0.4">
      <c r="B553" s="132" t="s">
        <v>1931</v>
      </c>
      <c r="C553" s="133"/>
      <c r="D553" s="133"/>
      <c r="E553" s="133"/>
      <c r="F553" s="115" t="s">
        <v>1720</v>
      </c>
      <c r="G553" s="116"/>
    </row>
    <row r="554" spans="2:7" x14ac:dyDescent="0.4">
      <c r="B554" s="132" t="s">
        <v>1932</v>
      </c>
      <c r="C554" s="133"/>
      <c r="D554" s="133"/>
      <c r="E554" s="133"/>
      <c r="F554" s="115" t="s">
        <v>1720</v>
      </c>
      <c r="G554" s="116"/>
    </row>
    <row r="555" spans="2:7" x14ac:dyDescent="0.4">
      <c r="B555" s="129"/>
      <c r="C555" s="130"/>
      <c r="D555" s="130"/>
      <c r="E555" s="130"/>
      <c r="F555" s="130"/>
      <c r="G555" s="131"/>
    </row>
    <row r="557" spans="2:7" x14ac:dyDescent="0.4">
      <c r="B557" s="47" t="s">
        <v>4</v>
      </c>
      <c r="C557" s="120" t="s">
        <v>1933</v>
      </c>
      <c r="D557" s="121"/>
      <c r="E557" s="121"/>
      <c r="F557" s="121"/>
      <c r="G557" s="122"/>
    </row>
    <row r="558" spans="2:7" ht="54.75" customHeight="1" x14ac:dyDescent="0.4">
      <c r="B558" s="48" t="s">
        <v>222</v>
      </c>
      <c r="C558" s="115" t="s">
        <v>1771</v>
      </c>
      <c r="D558" s="118"/>
      <c r="E558" s="118"/>
      <c r="F558" s="118"/>
      <c r="G558" s="116"/>
    </row>
    <row r="559" spans="2:7" x14ac:dyDescent="0.4">
      <c r="B559" s="23" t="s">
        <v>86</v>
      </c>
      <c r="C559" s="115" t="s">
        <v>1934</v>
      </c>
      <c r="D559" s="118"/>
      <c r="E559" s="118"/>
      <c r="F559" s="118"/>
      <c r="G559" s="116"/>
    </row>
    <row r="560" spans="2:7" x14ac:dyDescent="0.4">
      <c r="B560" s="11" t="s">
        <v>1</v>
      </c>
      <c r="C560" s="12" t="s">
        <v>2</v>
      </c>
      <c r="D560" s="12" t="s">
        <v>3</v>
      </c>
      <c r="E560" s="12" t="s">
        <v>4</v>
      </c>
      <c r="F560" s="53" t="s">
        <v>274</v>
      </c>
      <c r="G560" s="13" t="s">
        <v>275</v>
      </c>
    </row>
    <row r="561" spans="2:7" x14ac:dyDescent="0.4">
      <c r="B561" s="15" t="s">
        <v>58</v>
      </c>
      <c r="C561" s="16" t="s">
        <v>30</v>
      </c>
      <c r="D561" s="16"/>
      <c r="E561" s="16" t="s">
        <v>1889</v>
      </c>
      <c r="F561" s="58"/>
      <c r="G561" s="17" t="s">
        <v>0</v>
      </c>
    </row>
    <row r="562" spans="2:7" x14ac:dyDescent="0.4">
      <c r="B562" s="15" t="s">
        <v>1775</v>
      </c>
      <c r="C562" s="19" t="s">
        <v>29</v>
      </c>
      <c r="D562" s="16"/>
      <c r="E562" s="16" t="s">
        <v>874</v>
      </c>
      <c r="F562" s="58"/>
      <c r="G562" s="17"/>
    </row>
    <row r="563" spans="2:7" x14ac:dyDescent="0.4">
      <c r="B563" s="18" t="s">
        <v>1784</v>
      </c>
      <c r="C563" s="16" t="s">
        <v>30</v>
      </c>
      <c r="D563" s="19"/>
      <c r="E563" s="19" t="s">
        <v>1852</v>
      </c>
      <c r="F563" s="59" t="s">
        <v>1851</v>
      </c>
      <c r="G563" s="17"/>
    </row>
    <row r="564" spans="2:7" x14ac:dyDescent="0.4">
      <c r="B564" s="18" t="s">
        <v>1785</v>
      </c>
      <c r="C564" s="16" t="s">
        <v>30</v>
      </c>
      <c r="D564" s="16"/>
      <c r="E564" s="19" t="s">
        <v>1853</v>
      </c>
      <c r="F564" s="59" t="s">
        <v>1851</v>
      </c>
      <c r="G564" s="17"/>
    </row>
    <row r="565" spans="2:7" x14ac:dyDescent="0.4">
      <c r="B565" s="18" t="s">
        <v>1786</v>
      </c>
      <c r="C565" s="16" t="s">
        <v>30</v>
      </c>
      <c r="D565" s="16"/>
      <c r="E565" s="19" t="s">
        <v>1854</v>
      </c>
      <c r="F565" s="59" t="s">
        <v>1851</v>
      </c>
      <c r="G565" s="17"/>
    </row>
    <row r="566" spans="2:7" x14ac:dyDescent="0.4">
      <c r="B566" s="18" t="s">
        <v>1787</v>
      </c>
      <c r="C566" s="16" t="s">
        <v>30</v>
      </c>
      <c r="D566" s="16"/>
      <c r="E566" s="19" t="s">
        <v>1855</v>
      </c>
      <c r="F566" s="59" t="s">
        <v>1851</v>
      </c>
      <c r="G566" s="40"/>
    </row>
    <row r="567" spans="2:7" x14ac:dyDescent="0.4">
      <c r="B567" s="18" t="s">
        <v>1790</v>
      </c>
      <c r="C567" s="16" t="s">
        <v>30</v>
      </c>
      <c r="D567" s="16"/>
      <c r="E567" s="19" t="s">
        <v>1858</v>
      </c>
      <c r="F567" s="59" t="s">
        <v>1860</v>
      </c>
      <c r="G567" s="40"/>
    </row>
    <row r="568" spans="2:7" x14ac:dyDescent="0.4">
      <c r="B568" s="18" t="s">
        <v>1791</v>
      </c>
      <c r="C568" s="16" t="s">
        <v>30</v>
      </c>
      <c r="D568" s="16"/>
      <c r="E568" s="19" t="s">
        <v>1859</v>
      </c>
      <c r="F568" s="59" t="s">
        <v>1860</v>
      </c>
      <c r="G568" s="40"/>
    </row>
    <row r="569" spans="2:7" x14ac:dyDescent="0.4">
      <c r="B569" s="18" t="s">
        <v>1796</v>
      </c>
      <c r="C569" s="16" t="s">
        <v>30</v>
      </c>
      <c r="D569" s="19"/>
      <c r="E569" s="19" t="s">
        <v>2041</v>
      </c>
      <c r="F569" s="59" t="s">
        <v>1860</v>
      </c>
      <c r="G569" s="40"/>
    </row>
    <row r="570" spans="2:7" x14ac:dyDescent="0.4">
      <c r="B570" s="18" t="s">
        <v>1797</v>
      </c>
      <c r="C570" s="16" t="s">
        <v>30</v>
      </c>
      <c r="D570" s="16"/>
      <c r="E570" s="19" t="s">
        <v>2042</v>
      </c>
      <c r="F570" s="59" t="s">
        <v>1860</v>
      </c>
      <c r="G570" s="40"/>
    </row>
    <row r="571" spans="2:7" x14ac:dyDescent="0.4">
      <c r="B571" s="18" t="s">
        <v>1895</v>
      </c>
      <c r="C571" s="16" t="s">
        <v>30</v>
      </c>
      <c r="D571" s="19"/>
      <c r="E571" s="19" t="s">
        <v>1856</v>
      </c>
      <c r="F571" s="59" t="s">
        <v>333</v>
      </c>
      <c r="G571" s="40"/>
    </row>
    <row r="572" spans="2:7" x14ac:dyDescent="0.4">
      <c r="B572" s="18" t="s">
        <v>1898</v>
      </c>
      <c r="C572" s="16" t="s">
        <v>30</v>
      </c>
      <c r="D572" s="19"/>
      <c r="E572" s="19" t="s">
        <v>1857</v>
      </c>
      <c r="F572" s="59" t="s">
        <v>333</v>
      </c>
      <c r="G572" s="40"/>
    </row>
    <row r="573" spans="2:7" x14ac:dyDescent="0.4">
      <c r="B573" s="18" t="s">
        <v>1896</v>
      </c>
      <c r="C573" s="16" t="s">
        <v>30</v>
      </c>
      <c r="D573" s="19"/>
      <c r="E573" s="19" t="s">
        <v>1861</v>
      </c>
      <c r="F573" s="59" t="s">
        <v>333</v>
      </c>
      <c r="G573" s="40"/>
    </row>
    <row r="574" spans="2:7" x14ac:dyDescent="0.4">
      <c r="B574" s="18" t="s">
        <v>1899</v>
      </c>
      <c r="C574" s="16" t="s">
        <v>30</v>
      </c>
      <c r="D574" s="19"/>
      <c r="E574" s="19" t="s">
        <v>1862</v>
      </c>
      <c r="F574" s="59" t="s">
        <v>333</v>
      </c>
      <c r="G574" s="40"/>
    </row>
    <row r="575" spans="2:7" x14ac:dyDescent="0.4">
      <c r="B575" s="18" t="s">
        <v>1897</v>
      </c>
      <c r="C575" s="16" t="s">
        <v>30</v>
      </c>
      <c r="D575" s="19"/>
      <c r="E575" s="19" t="s">
        <v>1863</v>
      </c>
      <c r="F575" s="59" t="s">
        <v>1844</v>
      </c>
      <c r="G575" s="40"/>
    </row>
    <row r="576" spans="2:7" ht="34.299999999999997" x14ac:dyDescent="0.4">
      <c r="B576" s="18" t="s">
        <v>1901</v>
      </c>
      <c r="C576" s="16" t="s">
        <v>30</v>
      </c>
      <c r="D576" s="19"/>
      <c r="E576" s="19" t="s">
        <v>1902</v>
      </c>
      <c r="F576" s="59" t="s">
        <v>1844</v>
      </c>
      <c r="G576" s="40"/>
    </row>
    <row r="577" spans="2:7" x14ac:dyDescent="0.4">
      <c r="B577" s="18" t="s">
        <v>1900</v>
      </c>
      <c r="C577" s="16" t="s">
        <v>30</v>
      </c>
      <c r="D577" s="19"/>
      <c r="E577" s="19" t="s">
        <v>1949</v>
      </c>
      <c r="F577" s="59" t="s">
        <v>1844</v>
      </c>
      <c r="G577" s="40"/>
    </row>
    <row r="578" spans="2:7" x14ac:dyDescent="0.4">
      <c r="B578" s="18" t="s">
        <v>1821</v>
      </c>
      <c r="C578" s="19" t="s">
        <v>31</v>
      </c>
      <c r="D578" s="19"/>
      <c r="E578" s="19" t="s">
        <v>872</v>
      </c>
      <c r="F578" s="58"/>
      <c r="G578" s="40"/>
    </row>
    <row r="579" spans="2:7" x14ac:dyDescent="0.4">
      <c r="B579" s="18" t="s">
        <v>1822</v>
      </c>
      <c r="C579" s="19" t="s">
        <v>31</v>
      </c>
      <c r="D579" s="19"/>
      <c r="E579" s="19" t="s">
        <v>871</v>
      </c>
      <c r="F579" s="58"/>
      <c r="G579" s="40"/>
    </row>
    <row r="580" spans="2:7" x14ac:dyDescent="0.4">
      <c r="B580" s="18"/>
      <c r="C580" s="19"/>
      <c r="D580" s="19"/>
      <c r="E580" s="19"/>
      <c r="F580" s="59"/>
      <c r="G580" s="40"/>
    </row>
    <row r="581" spans="2:7" x14ac:dyDescent="0.4">
      <c r="B581" s="146" t="s">
        <v>875</v>
      </c>
      <c r="C581" s="147"/>
      <c r="D581" s="147"/>
      <c r="E581" s="147"/>
      <c r="F581" s="148" t="s">
        <v>892</v>
      </c>
      <c r="G581" s="149"/>
    </row>
    <row r="582" spans="2:7" x14ac:dyDescent="0.4">
      <c r="B582" s="132" t="s">
        <v>1935</v>
      </c>
      <c r="C582" s="133"/>
      <c r="D582" s="133"/>
      <c r="E582" s="133"/>
      <c r="F582" s="115" t="s">
        <v>1720</v>
      </c>
      <c r="G582" s="116"/>
    </row>
    <row r="583" spans="2:7" x14ac:dyDescent="0.4">
      <c r="B583" s="132" t="s">
        <v>1936</v>
      </c>
      <c r="C583" s="133"/>
      <c r="D583" s="133"/>
      <c r="E583" s="133"/>
      <c r="F583" s="115" t="s">
        <v>1720</v>
      </c>
      <c r="G583" s="116"/>
    </row>
    <row r="584" spans="2:7" x14ac:dyDescent="0.4">
      <c r="B584" s="132" t="s">
        <v>1937</v>
      </c>
      <c r="C584" s="133"/>
      <c r="D584" s="133"/>
      <c r="E584" s="133"/>
      <c r="F584" s="115" t="s">
        <v>1720</v>
      </c>
      <c r="G584" s="116"/>
    </row>
    <row r="585" spans="2:7" x14ac:dyDescent="0.4">
      <c r="B585" s="132" t="s">
        <v>1938</v>
      </c>
      <c r="C585" s="133"/>
      <c r="D585" s="133"/>
      <c r="E585" s="133"/>
      <c r="F585" s="115" t="s">
        <v>1720</v>
      </c>
      <c r="G585" s="116"/>
    </row>
    <row r="586" spans="2:7" x14ac:dyDescent="0.4">
      <c r="B586" s="132" t="s">
        <v>1939</v>
      </c>
      <c r="C586" s="133"/>
      <c r="D586" s="133"/>
      <c r="E586" s="133"/>
      <c r="F586" s="115" t="s">
        <v>1720</v>
      </c>
      <c r="G586" s="116"/>
    </row>
    <row r="587" spans="2:7" x14ac:dyDescent="0.4">
      <c r="B587" s="132" t="s">
        <v>1940</v>
      </c>
      <c r="C587" s="133"/>
      <c r="D587" s="133"/>
      <c r="E587" s="133"/>
      <c r="F587" s="115" t="s">
        <v>1720</v>
      </c>
      <c r="G587" s="116"/>
    </row>
    <row r="588" spans="2:7" x14ac:dyDescent="0.4">
      <c r="B588" s="132" t="s">
        <v>1941</v>
      </c>
      <c r="C588" s="133"/>
      <c r="D588" s="133"/>
      <c r="E588" s="133"/>
      <c r="F588" s="115" t="s">
        <v>1720</v>
      </c>
      <c r="G588" s="116"/>
    </row>
    <row r="589" spans="2:7" x14ac:dyDescent="0.4">
      <c r="B589" s="132" t="s">
        <v>1942</v>
      </c>
      <c r="C589" s="133"/>
      <c r="D589" s="133"/>
      <c r="E589" s="133"/>
      <c r="F589" s="115" t="s">
        <v>1720</v>
      </c>
      <c r="G589" s="116"/>
    </row>
    <row r="590" spans="2:7" x14ac:dyDescent="0.4">
      <c r="B590" s="132" t="s">
        <v>1943</v>
      </c>
      <c r="C590" s="133"/>
      <c r="D590" s="133"/>
      <c r="E590" s="133"/>
      <c r="F590" s="115" t="s">
        <v>1720</v>
      </c>
      <c r="G590" s="116"/>
    </row>
    <row r="591" spans="2:7" x14ac:dyDescent="0.4">
      <c r="B591" s="132" t="s">
        <v>1944</v>
      </c>
      <c r="C591" s="133"/>
      <c r="D591" s="133"/>
      <c r="E591" s="133"/>
      <c r="F591" s="115" t="s">
        <v>1720</v>
      </c>
      <c r="G591" s="116"/>
    </row>
    <row r="592" spans="2:7" x14ac:dyDescent="0.4">
      <c r="B592" s="132" t="s">
        <v>1945</v>
      </c>
      <c r="C592" s="133"/>
      <c r="D592" s="133"/>
      <c r="E592" s="133"/>
      <c r="F592" s="115" t="s">
        <v>1720</v>
      </c>
      <c r="G592" s="116"/>
    </row>
    <row r="593" spans="2:7" x14ac:dyDescent="0.4">
      <c r="B593" s="132" t="s">
        <v>1946</v>
      </c>
      <c r="C593" s="133"/>
      <c r="D593" s="133"/>
      <c r="E593" s="133"/>
      <c r="F593" s="115" t="s">
        <v>1720</v>
      </c>
      <c r="G593" s="116"/>
    </row>
    <row r="594" spans="2:7" x14ac:dyDescent="0.4">
      <c r="B594" s="132" t="s">
        <v>1947</v>
      </c>
      <c r="C594" s="133"/>
      <c r="D594" s="133"/>
      <c r="E594" s="133"/>
      <c r="F594" s="115" t="s">
        <v>1720</v>
      </c>
      <c r="G594" s="116"/>
    </row>
    <row r="595" spans="2:7" x14ac:dyDescent="0.4">
      <c r="B595" s="132" t="s">
        <v>1948</v>
      </c>
      <c r="C595" s="133"/>
      <c r="D595" s="133"/>
      <c r="E595" s="133"/>
      <c r="F595" s="115" t="s">
        <v>1720</v>
      </c>
      <c r="G595" s="116"/>
    </row>
    <row r="596" spans="2:7" x14ac:dyDescent="0.4">
      <c r="B596" s="129"/>
      <c r="C596" s="130"/>
      <c r="D596" s="130"/>
      <c r="E596" s="130"/>
      <c r="F596" s="130"/>
      <c r="G596" s="131"/>
    </row>
    <row r="598" spans="2:7" x14ac:dyDescent="0.4">
      <c r="B598" s="47" t="s">
        <v>4</v>
      </c>
      <c r="C598" s="120" t="s">
        <v>2019</v>
      </c>
      <c r="D598" s="121"/>
      <c r="E598" s="121"/>
      <c r="F598" s="121"/>
      <c r="G598" s="122"/>
    </row>
    <row r="599" spans="2:7" x14ac:dyDescent="0.4">
      <c r="B599" s="48" t="s">
        <v>222</v>
      </c>
      <c r="C599" s="115" t="s">
        <v>2020</v>
      </c>
      <c r="D599" s="118"/>
      <c r="E599" s="118"/>
      <c r="F599" s="118"/>
      <c r="G599" s="116"/>
    </row>
    <row r="600" spans="2:7" x14ac:dyDescent="0.4">
      <c r="B600" s="23" t="s">
        <v>86</v>
      </c>
      <c r="C600" s="115" t="s">
        <v>2021</v>
      </c>
      <c r="D600" s="118"/>
      <c r="E600" s="118"/>
      <c r="F600" s="118"/>
      <c r="G600" s="116"/>
    </row>
    <row r="601" spans="2:7" x14ac:dyDescent="0.4">
      <c r="B601" s="11" t="s">
        <v>1</v>
      </c>
      <c r="C601" s="12" t="s">
        <v>2</v>
      </c>
      <c r="D601" s="12" t="s">
        <v>3</v>
      </c>
      <c r="E601" s="12" t="s">
        <v>4</v>
      </c>
      <c r="F601" s="53" t="s">
        <v>274</v>
      </c>
      <c r="G601" s="13" t="s">
        <v>275</v>
      </c>
    </row>
    <row r="602" spans="2:7" x14ac:dyDescent="0.4">
      <c r="B602" s="15" t="s">
        <v>58</v>
      </c>
      <c r="C602" s="16" t="s">
        <v>30</v>
      </c>
      <c r="D602" s="16"/>
      <c r="E602" s="16" t="s">
        <v>1889</v>
      </c>
      <c r="F602" s="58"/>
      <c r="G602" s="17" t="s">
        <v>0</v>
      </c>
    </row>
    <row r="603" spans="2:7" x14ac:dyDescent="0.4">
      <c r="B603" s="15" t="s">
        <v>1287</v>
      </c>
      <c r="C603" s="19" t="s">
        <v>28</v>
      </c>
      <c r="D603" s="16">
        <v>100</v>
      </c>
      <c r="E603" s="16" t="s">
        <v>196</v>
      </c>
      <c r="F603" s="58"/>
      <c r="G603" s="17"/>
    </row>
    <row r="604" spans="2:7" x14ac:dyDescent="0.4">
      <c r="B604" s="15" t="s">
        <v>324</v>
      </c>
      <c r="C604" s="19" t="s">
        <v>29</v>
      </c>
      <c r="D604" s="16"/>
      <c r="E604" s="16" t="s">
        <v>2022</v>
      </c>
      <c r="F604" s="58"/>
      <c r="G604" s="17"/>
    </row>
    <row r="605" spans="2:7" x14ac:dyDescent="0.4">
      <c r="B605" s="18" t="s">
        <v>321</v>
      </c>
      <c r="C605" s="16" t="s">
        <v>42</v>
      </c>
      <c r="D605" s="19"/>
      <c r="E605" s="19" t="s">
        <v>871</v>
      </c>
      <c r="F605" s="59"/>
      <c r="G605" s="17"/>
    </row>
    <row r="606" spans="2:7" x14ac:dyDescent="0.4">
      <c r="B606" s="18" t="s">
        <v>2023</v>
      </c>
      <c r="C606" s="16" t="s">
        <v>30</v>
      </c>
      <c r="D606" s="16"/>
      <c r="E606" s="19" t="s">
        <v>2025</v>
      </c>
      <c r="F606" s="59"/>
      <c r="G606" s="17"/>
    </row>
    <row r="607" spans="2:7" x14ac:dyDescent="0.4">
      <c r="B607" s="18" t="s">
        <v>2024</v>
      </c>
      <c r="C607" s="16" t="s">
        <v>30</v>
      </c>
      <c r="D607" s="16"/>
      <c r="E607" s="19" t="s">
        <v>2026</v>
      </c>
      <c r="F607" s="59"/>
      <c r="G607" s="17"/>
    </row>
    <row r="608" spans="2:7" x14ac:dyDescent="0.4">
      <c r="B608" s="18" t="s">
        <v>2027</v>
      </c>
      <c r="C608" s="16" t="s">
        <v>30</v>
      </c>
      <c r="D608" s="16"/>
      <c r="E608" s="19" t="s">
        <v>2030</v>
      </c>
      <c r="F608" s="59" t="s">
        <v>573</v>
      </c>
      <c r="G608" s="40"/>
    </row>
    <row r="609" spans="2:7" x14ac:dyDescent="0.4">
      <c r="B609" s="18" t="s">
        <v>2028</v>
      </c>
      <c r="C609" s="16" t="s">
        <v>30</v>
      </c>
      <c r="D609" s="16"/>
      <c r="E609" s="19" t="s">
        <v>2029</v>
      </c>
      <c r="F609" s="59" t="s">
        <v>573</v>
      </c>
      <c r="G609" s="40"/>
    </row>
    <row r="610" spans="2:7" x14ac:dyDescent="0.4">
      <c r="B610" s="18" t="s">
        <v>2031</v>
      </c>
      <c r="C610" s="16" t="s">
        <v>28</v>
      </c>
      <c r="D610" s="16">
        <v>100</v>
      </c>
      <c r="E610" s="19" t="s">
        <v>2032</v>
      </c>
      <c r="F610" s="59"/>
      <c r="G610" s="40"/>
    </row>
    <row r="611" spans="2:7" x14ac:dyDescent="0.4">
      <c r="B611" s="18" t="s">
        <v>2033</v>
      </c>
      <c r="C611" s="16" t="s">
        <v>28</v>
      </c>
      <c r="D611" s="19">
        <v>8000</v>
      </c>
      <c r="E611" s="19" t="s">
        <v>381</v>
      </c>
      <c r="F611" s="59"/>
      <c r="G611" s="40"/>
    </row>
    <row r="612" spans="2:7" x14ac:dyDescent="0.4">
      <c r="B612" s="18"/>
      <c r="C612" s="19"/>
      <c r="D612" s="19"/>
      <c r="E612" s="19"/>
      <c r="F612" s="59"/>
      <c r="G612" s="40"/>
    </row>
    <row r="613" spans="2:7" x14ac:dyDescent="0.4">
      <c r="B613" s="146" t="s">
        <v>875</v>
      </c>
      <c r="C613" s="147"/>
      <c r="D613" s="147"/>
      <c r="E613" s="147"/>
      <c r="F613" s="148" t="s">
        <v>892</v>
      </c>
      <c r="G613" s="149"/>
    </row>
    <row r="614" spans="2:7" x14ac:dyDescent="0.4">
      <c r="B614" s="132" t="s">
        <v>2034</v>
      </c>
      <c r="C614" s="133"/>
      <c r="D614" s="133"/>
      <c r="E614" s="133"/>
      <c r="F614" s="115" t="s">
        <v>1721</v>
      </c>
      <c r="G614" s="116"/>
    </row>
    <row r="615" spans="2:7" x14ac:dyDescent="0.4">
      <c r="B615" s="132" t="s">
        <v>2035</v>
      </c>
      <c r="C615" s="133"/>
      <c r="D615" s="133"/>
      <c r="E615" s="133"/>
      <c r="F615" s="115" t="s">
        <v>1720</v>
      </c>
      <c r="G615" s="116"/>
    </row>
    <row r="616" spans="2:7" x14ac:dyDescent="0.4">
      <c r="B616" s="132" t="s">
        <v>2036</v>
      </c>
      <c r="C616" s="133"/>
      <c r="D616" s="133"/>
      <c r="E616" s="133"/>
      <c r="F616" s="115" t="s">
        <v>1720</v>
      </c>
      <c r="G616" s="116"/>
    </row>
    <row r="617" spans="2:7" x14ac:dyDescent="0.4">
      <c r="B617" s="132" t="s">
        <v>2037</v>
      </c>
      <c r="C617" s="133"/>
      <c r="D617" s="133"/>
      <c r="E617" s="133"/>
      <c r="F617" s="115" t="s">
        <v>1721</v>
      </c>
      <c r="G617" s="116"/>
    </row>
    <row r="618" spans="2:7" x14ac:dyDescent="0.4">
      <c r="B618" s="132" t="s">
        <v>2038</v>
      </c>
      <c r="C618" s="133"/>
      <c r="D618" s="133"/>
      <c r="E618" s="133"/>
      <c r="F618" s="115" t="s">
        <v>1721</v>
      </c>
      <c r="G618" s="116"/>
    </row>
    <row r="619" spans="2:7" x14ac:dyDescent="0.4">
      <c r="B619" s="132" t="s">
        <v>2039</v>
      </c>
      <c r="C619" s="133"/>
      <c r="D619" s="133"/>
      <c r="E619" s="133"/>
      <c r="F619" s="115" t="s">
        <v>1721</v>
      </c>
      <c r="G619" s="116"/>
    </row>
    <row r="620" spans="2:7" x14ac:dyDescent="0.4">
      <c r="B620" s="132" t="s">
        <v>2040</v>
      </c>
      <c r="C620" s="133"/>
      <c r="D620" s="133"/>
      <c r="E620" s="133"/>
      <c r="F620" s="115" t="s">
        <v>1721</v>
      </c>
      <c r="G620" s="116"/>
    </row>
    <row r="621" spans="2:7" x14ac:dyDescent="0.4">
      <c r="B621" s="129"/>
      <c r="C621" s="130"/>
      <c r="D621" s="130"/>
      <c r="E621" s="130"/>
      <c r="F621" s="130"/>
      <c r="G621" s="131"/>
    </row>
    <row r="623" spans="2:7" x14ac:dyDescent="0.4">
      <c r="B623" s="1" t="s">
        <v>1419</v>
      </c>
    </row>
    <row r="624" spans="2:7" x14ac:dyDescent="0.4">
      <c r="B624" s="1"/>
    </row>
  </sheetData>
  <mergeCells count="290">
    <mergeCell ref="B596:E596"/>
    <mergeCell ref="F596:G596"/>
    <mergeCell ref="B595:E595"/>
    <mergeCell ref="F595:G595"/>
    <mergeCell ref="B590:E590"/>
    <mergeCell ref="F590:G590"/>
    <mergeCell ref="B591:E591"/>
    <mergeCell ref="F591:G591"/>
    <mergeCell ref="B592:E592"/>
    <mergeCell ref="F592:G592"/>
    <mergeCell ref="B593:E593"/>
    <mergeCell ref="F593:G593"/>
    <mergeCell ref="B594:E594"/>
    <mergeCell ref="F594:G594"/>
    <mergeCell ref="B585:E585"/>
    <mergeCell ref="F585:G585"/>
    <mergeCell ref="B586:E586"/>
    <mergeCell ref="F586:G586"/>
    <mergeCell ref="B587:E587"/>
    <mergeCell ref="F587:G587"/>
    <mergeCell ref="B588:E588"/>
    <mergeCell ref="F588:G588"/>
    <mergeCell ref="B589:E589"/>
    <mergeCell ref="F589:G589"/>
    <mergeCell ref="B582:E582"/>
    <mergeCell ref="F582:G582"/>
    <mergeCell ref="B583:E583"/>
    <mergeCell ref="F583:G583"/>
    <mergeCell ref="B584:E584"/>
    <mergeCell ref="F584:G584"/>
    <mergeCell ref="B553:E553"/>
    <mergeCell ref="F553:G553"/>
    <mergeCell ref="B554:E554"/>
    <mergeCell ref="F554:G554"/>
    <mergeCell ref="C557:G557"/>
    <mergeCell ref="C558:G558"/>
    <mergeCell ref="C559:G559"/>
    <mergeCell ref="B581:E581"/>
    <mergeCell ref="F581:G581"/>
    <mergeCell ref="B548:E548"/>
    <mergeCell ref="F548:G548"/>
    <mergeCell ref="B549:E549"/>
    <mergeCell ref="F549:G549"/>
    <mergeCell ref="B550:E550"/>
    <mergeCell ref="F550:G550"/>
    <mergeCell ref="B551:E551"/>
    <mergeCell ref="F551:G551"/>
    <mergeCell ref="B552:E552"/>
    <mergeCell ref="F552:G552"/>
    <mergeCell ref="B537:E537"/>
    <mergeCell ref="F537:G537"/>
    <mergeCell ref="B538:E538"/>
    <mergeCell ref="F538:G538"/>
    <mergeCell ref="B539:E539"/>
    <mergeCell ref="F539:G539"/>
    <mergeCell ref="B540:E540"/>
    <mergeCell ref="F540:G540"/>
    <mergeCell ref="B555:E555"/>
    <mergeCell ref="F555:G555"/>
    <mergeCell ref="B541:E541"/>
    <mergeCell ref="F541:G541"/>
    <mergeCell ref="B542:E542"/>
    <mergeCell ref="F542:G542"/>
    <mergeCell ref="B543:E543"/>
    <mergeCell ref="F543:G543"/>
    <mergeCell ref="B544:E544"/>
    <mergeCell ref="F544:G544"/>
    <mergeCell ref="B545:E545"/>
    <mergeCell ref="F545:G545"/>
    <mergeCell ref="B546:E546"/>
    <mergeCell ref="F546:G546"/>
    <mergeCell ref="B547:E547"/>
    <mergeCell ref="F547:G547"/>
    <mergeCell ref="B532:E532"/>
    <mergeCell ref="F532:G532"/>
    <mergeCell ref="B533:E533"/>
    <mergeCell ref="F533:G533"/>
    <mergeCell ref="B534:E534"/>
    <mergeCell ref="F534:G534"/>
    <mergeCell ref="B535:E535"/>
    <mergeCell ref="F535:G535"/>
    <mergeCell ref="B536:E536"/>
    <mergeCell ref="F536:G536"/>
    <mergeCell ref="B527:E527"/>
    <mergeCell ref="F527:G527"/>
    <mergeCell ref="B528:E528"/>
    <mergeCell ref="F528:G528"/>
    <mergeCell ref="B529:E529"/>
    <mergeCell ref="F529:G529"/>
    <mergeCell ref="B530:E530"/>
    <mergeCell ref="F530:G530"/>
    <mergeCell ref="B531:E531"/>
    <mergeCell ref="F531:G531"/>
    <mergeCell ref="C490:G490"/>
    <mergeCell ref="C491:G491"/>
    <mergeCell ref="C492:G492"/>
    <mergeCell ref="B524:E524"/>
    <mergeCell ref="F524:G524"/>
    <mergeCell ref="B525:E525"/>
    <mergeCell ref="F525:G525"/>
    <mergeCell ref="B526:E526"/>
    <mergeCell ref="F526:G526"/>
    <mergeCell ref="C315:G315"/>
    <mergeCell ref="C326:G326"/>
    <mergeCell ref="C327:G327"/>
    <mergeCell ref="C328:G328"/>
    <mergeCell ref="C300:G300"/>
    <mergeCell ref="C301:G301"/>
    <mergeCell ref="C302:G302"/>
    <mergeCell ref="C313:G313"/>
    <mergeCell ref="C314:G314"/>
    <mergeCell ref="C254:G254"/>
    <mergeCell ref="C255:G255"/>
    <mergeCell ref="C278:G278"/>
    <mergeCell ref="C289:G289"/>
    <mergeCell ref="C290:G290"/>
    <mergeCell ref="C291:G291"/>
    <mergeCell ref="C267:G267"/>
    <mergeCell ref="C268:G268"/>
    <mergeCell ref="C269:G269"/>
    <mergeCell ref="C276:G276"/>
    <mergeCell ref="C277:G277"/>
    <mergeCell ref="C14:G14"/>
    <mergeCell ref="C32:G32"/>
    <mergeCell ref="C33:G33"/>
    <mergeCell ref="C34:G34"/>
    <mergeCell ref="C3:G3"/>
    <mergeCell ref="C4:G4"/>
    <mergeCell ref="C5:G5"/>
    <mergeCell ref="C12:G12"/>
    <mergeCell ref="C13:G13"/>
    <mergeCell ref="C64:G64"/>
    <mergeCell ref="C75:G75"/>
    <mergeCell ref="C76:G76"/>
    <mergeCell ref="C77:G77"/>
    <mergeCell ref="C88:G88"/>
    <mergeCell ref="C47:G47"/>
    <mergeCell ref="C48:G48"/>
    <mergeCell ref="C49:G49"/>
    <mergeCell ref="C62:G62"/>
    <mergeCell ref="C63:G63"/>
    <mergeCell ref="C114:G114"/>
    <mergeCell ref="C115:G115"/>
    <mergeCell ref="C116:G116"/>
    <mergeCell ref="C127:G127"/>
    <mergeCell ref="C89:G89"/>
    <mergeCell ref="C90:G90"/>
    <mergeCell ref="C101:G101"/>
    <mergeCell ref="C102:G102"/>
    <mergeCell ref="C103:G103"/>
    <mergeCell ref="C168:G168"/>
    <mergeCell ref="C179:G179"/>
    <mergeCell ref="C180:G180"/>
    <mergeCell ref="C128:G128"/>
    <mergeCell ref="C129:G129"/>
    <mergeCell ref="C140:G140"/>
    <mergeCell ref="C141:G141"/>
    <mergeCell ref="C142:G142"/>
    <mergeCell ref="C153:G153"/>
    <mergeCell ref="C154:G154"/>
    <mergeCell ref="C155:G155"/>
    <mergeCell ref="C166:G166"/>
    <mergeCell ref="C167:G167"/>
    <mergeCell ref="C373:G373"/>
    <mergeCell ref="C374:G374"/>
    <mergeCell ref="C375:G375"/>
    <mergeCell ref="F428:G428"/>
    <mergeCell ref="C181:G181"/>
    <mergeCell ref="C192:G192"/>
    <mergeCell ref="C352:G352"/>
    <mergeCell ref="C353:G353"/>
    <mergeCell ref="C354:G354"/>
    <mergeCell ref="C339:G339"/>
    <mergeCell ref="C340:G340"/>
    <mergeCell ref="C341:G341"/>
    <mergeCell ref="C217:G217"/>
    <mergeCell ref="C218:G218"/>
    <mergeCell ref="C219:G219"/>
    <mergeCell ref="C193:G193"/>
    <mergeCell ref="C194:G194"/>
    <mergeCell ref="C206:G206"/>
    <mergeCell ref="C207:G207"/>
    <mergeCell ref="C208:G208"/>
    <mergeCell ref="C235:G235"/>
    <mergeCell ref="C236:G236"/>
    <mergeCell ref="C237:G237"/>
    <mergeCell ref="C253:G253"/>
    <mergeCell ref="F429:G429"/>
    <mergeCell ref="F449:G449"/>
    <mergeCell ref="B428:E428"/>
    <mergeCell ref="B429:E429"/>
    <mergeCell ref="B449:E449"/>
    <mergeCell ref="B448:E448"/>
    <mergeCell ref="B447:E447"/>
    <mergeCell ref="F447:G447"/>
    <mergeCell ref="F448:G448"/>
    <mergeCell ref="B442:E442"/>
    <mergeCell ref="F442:G442"/>
    <mergeCell ref="B443:E443"/>
    <mergeCell ref="F443:G443"/>
    <mergeCell ref="B438:E438"/>
    <mergeCell ref="B435:E435"/>
    <mergeCell ref="F435:G435"/>
    <mergeCell ref="B436:E436"/>
    <mergeCell ref="F436:G436"/>
    <mergeCell ref="F438:G438"/>
    <mergeCell ref="B439:E439"/>
    <mergeCell ref="F439:G439"/>
    <mergeCell ref="B440:E440"/>
    <mergeCell ref="F440:G440"/>
    <mergeCell ref="B430:E430"/>
    <mergeCell ref="F430:G430"/>
    <mergeCell ref="B431:E431"/>
    <mergeCell ref="F431:G431"/>
    <mergeCell ref="B432:E432"/>
    <mergeCell ref="F432:G432"/>
    <mergeCell ref="B433:E433"/>
    <mergeCell ref="F433:G433"/>
    <mergeCell ref="B434:E434"/>
    <mergeCell ref="F434:G434"/>
    <mergeCell ref="B437:E437"/>
    <mergeCell ref="F437:G437"/>
    <mergeCell ref="B445:E445"/>
    <mergeCell ref="F445:G445"/>
    <mergeCell ref="B446:E446"/>
    <mergeCell ref="F446:G446"/>
    <mergeCell ref="B444:E444"/>
    <mergeCell ref="F444:G444"/>
    <mergeCell ref="B441:E441"/>
    <mergeCell ref="F441:G441"/>
    <mergeCell ref="B472:E472"/>
    <mergeCell ref="F472:G472"/>
    <mergeCell ref="B473:E473"/>
    <mergeCell ref="F473:G473"/>
    <mergeCell ref="B474:E474"/>
    <mergeCell ref="F474:G474"/>
    <mergeCell ref="C451:G451"/>
    <mergeCell ref="C452:G452"/>
    <mergeCell ref="C453:G453"/>
    <mergeCell ref="B471:E471"/>
    <mergeCell ref="F471:G471"/>
    <mergeCell ref="B479:E479"/>
    <mergeCell ref="F479:G479"/>
    <mergeCell ref="B480:E480"/>
    <mergeCell ref="F480:G480"/>
    <mergeCell ref="B481:E481"/>
    <mergeCell ref="F481:G481"/>
    <mergeCell ref="B478:E478"/>
    <mergeCell ref="F478:G478"/>
    <mergeCell ref="B475:E475"/>
    <mergeCell ref="F475:G475"/>
    <mergeCell ref="B476:E476"/>
    <mergeCell ref="F476:G476"/>
    <mergeCell ref="B477:E477"/>
    <mergeCell ref="F477:G477"/>
    <mergeCell ref="B486:E486"/>
    <mergeCell ref="F486:G486"/>
    <mergeCell ref="B487:E487"/>
    <mergeCell ref="F487:G487"/>
    <mergeCell ref="B488:E488"/>
    <mergeCell ref="F488:G488"/>
    <mergeCell ref="B485:E485"/>
    <mergeCell ref="F485:G485"/>
    <mergeCell ref="B482:E482"/>
    <mergeCell ref="F482:G482"/>
    <mergeCell ref="B483:E483"/>
    <mergeCell ref="F483:G483"/>
    <mergeCell ref="B484:E484"/>
    <mergeCell ref="F484:G484"/>
    <mergeCell ref="C598:G598"/>
    <mergeCell ref="C599:G599"/>
    <mergeCell ref="C600:G600"/>
    <mergeCell ref="B613:E613"/>
    <mergeCell ref="F613:G613"/>
    <mergeCell ref="B614:E614"/>
    <mergeCell ref="F614:G614"/>
    <mergeCell ref="B615:E615"/>
    <mergeCell ref="F615:G615"/>
    <mergeCell ref="B621:E621"/>
    <mergeCell ref="F621:G621"/>
    <mergeCell ref="B616:E616"/>
    <mergeCell ref="F616:G616"/>
    <mergeCell ref="B617:E617"/>
    <mergeCell ref="F617:G617"/>
    <mergeCell ref="B618:E618"/>
    <mergeCell ref="F618:G618"/>
    <mergeCell ref="B619:E619"/>
    <mergeCell ref="F619:G619"/>
    <mergeCell ref="B620:E620"/>
    <mergeCell ref="F620:G620"/>
  </mergeCells>
  <printOptions horizontalCentered="1"/>
  <pageMargins left="0.59055118110236227" right="0.23622047244094491" top="0.98425196850393704" bottom="0.74803149606299213" header="0.31496062992125984" footer="0.31496062992125984"/>
  <pageSetup scale="66"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30" manualBreakCount="30">
    <brk id="10" max="16383" man="1"/>
    <brk id="30" max="16383" man="1"/>
    <brk id="45" max="16383" man="1"/>
    <brk id="60" max="16383" man="1"/>
    <brk id="73" max="16383" man="1"/>
    <brk id="86" max="16383" man="1"/>
    <brk id="99" max="16383" man="1"/>
    <brk id="112" max="16383" man="1"/>
    <brk id="125" max="16383" man="1"/>
    <brk id="138" max="16383" man="1"/>
    <brk id="151" max="16383" man="1"/>
    <brk id="164" max="16383" man="1"/>
    <brk id="177" max="16383" man="1"/>
    <brk id="190" max="16383" man="1"/>
    <brk id="204" max="16383" man="1"/>
    <brk id="215" max="16383" man="1"/>
    <brk id="233" max="16383" man="1"/>
    <brk id="251" max="16383" man="1"/>
    <brk id="265" max="16383" man="1"/>
    <brk id="274" max="16383" man="1"/>
    <brk id="287" max="16383" man="1"/>
    <brk id="298" max="16383" man="1"/>
    <brk id="311" max="16383" man="1"/>
    <brk id="324" max="16383" man="1"/>
    <brk id="337" max="16383" man="1"/>
    <brk id="350" max="16383" man="1"/>
    <brk id="371" max="16383" man="1"/>
    <brk id="449" max="16383" man="1"/>
    <brk id="488" max="16383" man="1"/>
    <brk id="555" max="16383" man="1"/>
  </rowBreaks>
  <legacyDrawingHF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2383D7-83A6-49C8-B1AF-CF547A4551F5}">
  <sheetPr>
    <pageSetUpPr fitToPage="1"/>
  </sheetPr>
  <dimension ref="B2:E6"/>
  <sheetViews>
    <sheetView showGridLines="0" zoomScale="115" zoomScaleNormal="115" workbookViewId="0">
      <pane ySplit="2" topLeftCell="A3" activePane="bottomLeft" state="frozen"/>
      <selection pane="bottomLeft" activeCell="A3" sqref="A3"/>
    </sheetView>
  </sheetViews>
  <sheetFormatPr defaultColWidth="9.07421875" defaultRowHeight="17.149999999999999" x14ac:dyDescent="0.4"/>
  <cols>
    <col min="1" max="1" width="2.69140625" style="1" customWidth="1"/>
    <col min="2" max="2" width="8.07421875" style="1" customWidth="1"/>
    <col min="3" max="3" width="60.69140625" style="1" customWidth="1"/>
    <col min="4" max="4" width="19.4609375" style="1" customWidth="1"/>
    <col min="5" max="5" width="16.4609375" style="1" customWidth="1"/>
    <col min="6" max="16384" width="9.07421875" style="1"/>
  </cols>
  <sheetData>
    <row r="2" spans="2:5" ht="18" x14ac:dyDescent="0.4">
      <c r="B2" s="61" t="s">
        <v>51</v>
      </c>
    </row>
    <row r="3" spans="2:5" x14ac:dyDescent="0.4">
      <c r="B3" s="8" t="s">
        <v>47</v>
      </c>
      <c r="C3" s="9" t="s">
        <v>48</v>
      </c>
      <c r="D3" s="9" t="s">
        <v>1143</v>
      </c>
      <c r="E3" s="10" t="s">
        <v>52</v>
      </c>
    </row>
    <row r="4" spans="2:5" ht="360" x14ac:dyDescent="0.4">
      <c r="B4" s="3">
        <v>4326</v>
      </c>
      <c r="C4" s="16" t="s">
        <v>1093</v>
      </c>
      <c r="D4" s="2" t="s">
        <v>50</v>
      </c>
      <c r="E4" s="4" t="s">
        <v>0</v>
      </c>
    </row>
    <row r="5" spans="2:5" ht="360" x14ac:dyDescent="0.4">
      <c r="B5" s="3">
        <v>3857</v>
      </c>
      <c r="C5" s="16" t="s">
        <v>1094</v>
      </c>
      <c r="D5" s="2" t="s">
        <v>50</v>
      </c>
      <c r="E5" s="4" t="s">
        <v>49</v>
      </c>
    </row>
    <row r="6" spans="2:5" x14ac:dyDescent="0.4">
      <c r="B6" s="5"/>
      <c r="C6" s="6"/>
      <c r="D6" s="6"/>
      <c r="E6" s="7"/>
    </row>
  </sheetData>
  <printOptions horizontalCentered="1"/>
  <pageMargins left="0.59055118110236227" right="0.23622047244094491" top="0.98425196850393704" bottom="0.74803149606299213" header="0.31496062992125984" footer="0.31496062992125984"/>
  <pageSetup scale="87"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13</vt:i4>
      </vt:variant>
      <vt:variant>
        <vt:lpstr>Named Ranges</vt:lpstr>
      </vt:variant>
      <vt:variant>
        <vt:i4>139</vt:i4>
      </vt:variant>
    </vt:vector>
  </HeadingPairs>
  <TitlesOfParts>
    <vt:vector size="152" baseType="lpstr">
      <vt:lpstr>Anexo</vt:lpstr>
      <vt:lpstr>Datos</vt:lpstr>
      <vt:lpstr>WebMap</vt:lpstr>
      <vt:lpstr>Procedimiento</vt:lpstr>
      <vt:lpstr>Estructura</vt:lpstr>
      <vt:lpstr>RasterNetCDF</vt:lpstr>
      <vt:lpstr>CapasGeograficas</vt:lpstr>
      <vt:lpstr>Tablas</vt:lpstr>
      <vt:lpstr>CRS</vt:lpstr>
      <vt:lpstr>Setup</vt:lpstr>
      <vt:lpstr>FlowChart</vt:lpstr>
      <vt:lpstr>RequerimientoSIGUE</vt:lpstr>
      <vt:lpstr>ConclusionesRecomendaciones</vt:lpstr>
      <vt:lpstr>ah_2013</vt:lpstr>
      <vt:lpstr>ana_br_discharge</vt:lpstr>
      <vt:lpstr>ana_br_level</vt:lpstr>
      <vt:lpstr>ana_br_precipitation</vt:lpstr>
      <vt:lpstr>ana_estaciones_discharge_level</vt:lpstr>
      <vt:lpstr>ana_estaciones_discharge_year_month_mean</vt:lpstr>
      <vt:lpstr>ana_estaciones_level_year_month_mean</vt:lpstr>
      <vt:lpstr>ana_estaciones_precipitacion</vt:lpstr>
      <vt:lpstr>ana_estaciones_precipitation_year_month_sum</vt:lpstr>
      <vt:lpstr>camels_br_catchments</vt:lpstr>
      <vt:lpstr>camels_br_catchments_geology</vt:lpstr>
      <vt:lpstr>camels_br_catchments_human_intervention</vt:lpstr>
      <vt:lpstr>camels_br_catchments_hydrology</vt:lpstr>
      <vt:lpstr>camels_br_catchments_land_cover</vt:lpstr>
      <vt:lpstr>camels_br_catchments_soil</vt:lpstr>
      <vt:lpstr>camels_br_catchments_topography</vt:lpstr>
      <vt:lpstr>camels_br_climate</vt:lpstr>
      <vt:lpstr>camels_br_evapotransp_gleam</vt:lpstr>
      <vt:lpstr>camels_br_evapotransp_mgb</vt:lpstr>
      <vt:lpstr>camels_br_geology</vt:lpstr>
      <vt:lpstr>camels_br_human_intervention</vt:lpstr>
      <vt:lpstr>camels_br_hydrology</vt:lpstr>
      <vt:lpstr>camels_br_land_cover</vt:lpstr>
      <vt:lpstr>camels_br_location</vt:lpstr>
      <vt:lpstr>camels_br_location_gauges</vt:lpstr>
      <vt:lpstr>camels_br_location_gauges_climate</vt:lpstr>
      <vt:lpstr>camels_br_location_gauges_evapotransp_gleam_year_month_sum</vt:lpstr>
      <vt:lpstr>camels_br_location_gauges_evapotransp_gleam_year_sum</vt:lpstr>
      <vt:lpstr>camels_br_location_gauges_evapotransp_mgb_year_month_sum</vt:lpstr>
      <vt:lpstr>camels_br_location_gauges_evapotransp_mgb_year_sum</vt:lpstr>
      <vt:lpstr>camels_br_location_gauges_potential_evapotransp_gleam_year_month_sum</vt:lpstr>
      <vt:lpstr>camels_br_location_gauges_potential_evapotransp_gleam_year_sum</vt:lpstr>
      <vt:lpstr>camels_br_location_gauges_precipitation_chirps_year_month_sum</vt:lpstr>
      <vt:lpstr>camels_br_location_gauges_precipitation_chirps_year_sum</vt:lpstr>
      <vt:lpstr>camels_br_location_gauges_precipitation_cpc_year_month_sum</vt:lpstr>
      <vt:lpstr>camels_br_location_gauges_precipitation_cpc_year_sum</vt:lpstr>
      <vt:lpstr>camels_br_location_gauges_precipitation_mswep_year_month_sum</vt:lpstr>
      <vt:lpstr>camels_br_location_gauges_precipitation_mswep_year_sum</vt:lpstr>
      <vt:lpstr>camels_br_location_gauges_simulated_streamflow_year_mean</vt:lpstr>
      <vt:lpstr>camels_br_location_gauges_simulated_streamflow_year_month_mean</vt:lpstr>
      <vt:lpstr>camels_br_location_gauges_streamflow_m3s_year_mean</vt:lpstr>
      <vt:lpstr>camels_br_location_gauges_streamflow_m3s_year_month_mean</vt:lpstr>
      <vt:lpstr>camels_br_location_gauges_streamflow_mm_year_mean</vt:lpstr>
      <vt:lpstr>camels_br_location_gauges_streamflow_mm_year_month_mean</vt:lpstr>
      <vt:lpstr>camels_br_location_gauges_temperature_max_year_mean</vt:lpstr>
      <vt:lpstr>camels_br_location_gauges_temperature_max_year_month_mean</vt:lpstr>
      <vt:lpstr>camels_br_location_gauges_temperature_mean_year_mean</vt:lpstr>
      <vt:lpstr>camels_br_location_gauges_temperature_mean_year_month_mean</vt:lpstr>
      <vt:lpstr>camels_br_location_gauges_temperature_min_year_mean</vt:lpstr>
      <vt:lpstr>camels_br_location_gauges_temperature_min_year_month_mean</vt:lpstr>
      <vt:lpstr>camels_br_potential_evapotransp_gleam</vt:lpstr>
      <vt:lpstr>camels_br_precipitation_chirps</vt:lpstr>
      <vt:lpstr>camels_br_precipitation_cpc</vt:lpstr>
      <vt:lpstr>camels_br_precipitation_mswep</vt:lpstr>
      <vt:lpstr>camels_br_quality_check</vt:lpstr>
      <vt:lpstr>camels_br_simulated_streamflow</vt:lpstr>
      <vt:lpstr>camels_br_soil</vt:lpstr>
      <vt:lpstr>camels_br_streamflow_m3s</vt:lpstr>
      <vt:lpstr>camels_br_streamflow_mm</vt:lpstr>
      <vt:lpstr>camels_br_temperature_max</vt:lpstr>
      <vt:lpstr>camels_br_temperature_mean</vt:lpstr>
      <vt:lpstr>camels_br_temperature_min</vt:lpstr>
      <vt:lpstr>camels_br_topography</vt:lpstr>
      <vt:lpstr>car_co_records</vt:lpstr>
      <vt:lpstr>car_estaciones</vt:lpstr>
      <vt:lpstr>Tablas!CNE_IDEAM</vt:lpstr>
      <vt:lpstr>CNE_IDEAM</vt:lpstr>
      <vt:lpstr>eaab_sih_monthly_records</vt:lpstr>
      <vt:lpstr>eab_aduccion</vt:lpstr>
      <vt:lpstr>eab_sih_estaciones</vt:lpstr>
      <vt:lpstr>ERA5_single_monthly_025dd_world_e_mm.nc</vt:lpstr>
      <vt:lpstr>ERA5_single_monthly_025dd_world_p71.nc</vt:lpstr>
      <vt:lpstr>ERA5_single_monthly_025dd_world_p72.nc</vt:lpstr>
      <vt:lpstr>ERA5_single_monthly_025dd_world_ro_mm.nc</vt:lpstr>
      <vt:lpstr>ERA5_single_monthly_025dd_world_sp.nc</vt:lpstr>
      <vt:lpstr>ERA5_single_monthly_025dd_world_t2m_C.nc</vt:lpstr>
      <vt:lpstr>ERA5_single_monthly_025dd_world_tcwv.nc</vt:lpstr>
      <vt:lpstr>ERA5_single_monthly_025dd_world_tp_mm.nc</vt:lpstr>
      <vt:lpstr>ERA5_single_monthly_025dd_world_tsr.nc</vt:lpstr>
      <vt:lpstr>ERA5_single_monthly_025dd_world_uv10.nc</vt:lpstr>
      <vt:lpstr>ERA5_single_monthly_025dd_world_uv100.nc</vt:lpstr>
      <vt:lpstr>esri_world_countries_generalized</vt:lpstr>
      <vt:lpstr>hdg_Cuenca</vt:lpstr>
      <vt:lpstr>hdg_CuerpoAgua</vt:lpstr>
      <vt:lpstr>hdg_Drenaje</vt:lpstr>
      <vt:lpstr>hdg_estaciones</vt:lpstr>
      <vt:lpstr>hdg_SubCuenca</vt:lpstr>
      <vt:lpstr>hdg_SubZonaHidro</vt:lpstr>
      <vt:lpstr>hybas_lake_sa_lev04_v1c_pseudo</vt:lpstr>
      <vt:lpstr>hybas_lake_sa_lev06_v1c_deforestacion</vt:lpstr>
      <vt:lpstr>hybas_lake_sa_lev0N_v1c</vt:lpstr>
      <vt:lpstr>HydroRIVERS_v10_sa</vt:lpstr>
      <vt:lpstr>pnn_parques_nacional_natural_colombia</vt:lpstr>
      <vt:lpstr>Anexo!Print_Area</vt:lpstr>
      <vt:lpstr>CapasGeograficas!Print_Area</vt:lpstr>
      <vt:lpstr>ConclusionesRecomendaciones!Print_Area</vt:lpstr>
      <vt:lpstr>CRS!Print_Area</vt:lpstr>
      <vt:lpstr>Datos!Print_Area</vt:lpstr>
      <vt:lpstr>Estructura!Print_Area</vt:lpstr>
      <vt:lpstr>FlowChart!Print_Area</vt:lpstr>
      <vt:lpstr>Procedimiento!Print_Area</vt:lpstr>
      <vt:lpstr>RasterNetCDF!Print_Area</vt:lpstr>
      <vt:lpstr>RequerimientoSIGUE!Print_Area</vt:lpstr>
      <vt:lpstr>Setup!Print_Area</vt:lpstr>
      <vt:lpstr>Tablas!Print_Area</vt:lpstr>
      <vt:lpstr>WebMap!Print_Area</vt:lpstr>
      <vt:lpstr>Datos!Print_Titles</vt:lpstr>
      <vt:lpstr>Estructura!Print_Titles</vt:lpstr>
      <vt:lpstr>sa_con_3s.tif</vt:lpstr>
      <vt:lpstr>szh_2013</vt:lpstr>
      <vt:lpstr>uecijg_amazonas_indice_sequia</vt:lpstr>
      <vt:lpstr>uecijg_amazonas_riosppal_lev04_pseudo</vt:lpstr>
      <vt:lpstr>uecijg_awb_amazonas_all_lines</vt:lpstr>
      <vt:lpstr>uecijg_awb_amazonas_all_zonal</vt:lpstr>
      <vt:lpstr>uecijg_awb_amazonas_subbasin_l4</vt:lpstr>
      <vt:lpstr>uecijg_awb_amazonas_subbasin_l4_line</vt:lpstr>
      <vt:lpstr>uecijg_awb_amazonas_subbasin_l4_zonal</vt:lpstr>
      <vt:lpstr>uecijg_awb_amazonas_subbasin_l6</vt:lpstr>
      <vt:lpstr>uecijg_awb_amazonas_subbasin_l6_zonal</vt:lpstr>
      <vt:lpstr>uecijg_awb_chingaza</vt:lpstr>
      <vt:lpstr>uecijg_awb_chingaza_ze</vt:lpstr>
      <vt:lpstr>uecijg_awb_chingaza_ze_line</vt:lpstr>
      <vt:lpstr>uecijg_coberturas</vt:lpstr>
      <vt:lpstr>uecijg_coberturas_subbasin_l6</vt:lpstr>
      <vt:lpstr>uecijg_deforestacion_sentinel_l4_zonal</vt:lpstr>
      <vt:lpstr>UECIJG_DivQr.nc</vt:lpstr>
      <vt:lpstr>uecijg_hidrologia_amazonas_era5</vt:lpstr>
      <vt:lpstr>UECIJG_IVTGlobal.nc</vt:lpstr>
      <vt:lpstr>UECIJG_IVTuvGlobal.nc</vt:lpstr>
      <vt:lpstr>UECIJG_SPEI3.nc</vt:lpstr>
      <vt:lpstr>UECIJG_SPI3.nc</vt:lpstr>
      <vt:lpstr>uecijg_zona_estudio_2_chingaza</vt:lpstr>
      <vt:lpstr>zh_2013</vt:lpstr>
      <vt:lpstr>ZonaEstudio1</vt:lpstr>
      <vt:lpstr>ZonaEstudio2</vt:lpstr>
      <vt:lpstr>ZonaEstudio2FishNet025d</vt:lpstr>
      <vt:lpstr>ZonaEstudio2FishNet025dLabel</vt:lpstr>
      <vt:lpstr>ZonaEstudio2FishNet025dLabelT</vt:lpstr>
      <vt:lpstr>ZonaEstudio2FishNet025dLabelTable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Test</dc:creator>
  <cp:lastModifiedBy>WILLIAM RICARDO AGUILAR PIÑA</cp:lastModifiedBy>
  <cp:lastPrinted>2023-11-07T14:31:17Z</cp:lastPrinted>
  <dcterms:created xsi:type="dcterms:W3CDTF">2015-06-05T18:17:20Z</dcterms:created>
  <dcterms:modified xsi:type="dcterms:W3CDTF">2024-07-03T23:27:02Z</dcterms:modified>
</cp:coreProperties>
</file>